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D:\EDITORIAL PLANETA\TEMA 1 GRADO6\EDICION\"/>
    </mc:Choice>
  </mc:AlternateContent>
  <bookViews>
    <workbookView xWindow="0" yWindow="0" windowWidth="19200" windowHeight="89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D7" i="2" l="1"/>
  <c r="D5" i="2"/>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A108" i="1"/>
  <c r="I11" i="1"/>
  <c r="H11" i="1"/>
  <c r="I12" i="1"/>
  <c r="F12" i="1"/>
  <c r="G12" i="1"/>
  <c r="I13" i="1"/>
  <c r="H13" i="1"/>
  <c r="I14" i="1"/>
  <c r="H14" i="1"/>
  <c r="I15" i="1"/>
  <c r="H15" i="1"/>
  <c r="I16" i="1"/>
  <c r="H16" i="1"/>
  <c r="I17" i="1"/>
  <c r="H17" i="1"/>
  <c r="I18" i="1"/>
  <c r="I19" i="1"/>
  <c r="I20" i="1"/>
  <c r="I21" i="1"/>
  <c r="H21" i="1"/>
  <c r="I22" i="1"/>
  <c r="H22" i="1"/>
  <c r="I23" i="1"/>
  <c r="H23" i="1"/>
  <c r="I24" i="1"/>
  <c r="H24" i="1"/>
  <c r="I25" i="1"/>
  <c r="I26" i="1"/>
  <c r="I27" i="1"/>
  <c r="I28" i="1"/>
  <c r="H28" i="1"/>
  <c r="I29" i="1"/>
  <c r="H29" i="1"/>
  <c r="I30" i="1"/>
  <c r="H30" i="1"/>
  <c r="I31" i="1"/>
  <c r="H31" i="1"/>
  <c r="I32" i="1"/>
  <c r="I33" i="1"/>
  <c r="I34" i="1"/>
  <c r="H34" i="1"/>
  <c r="I35" i="1"/>
  <c r="H35" i="1"/>
  <c r="I36" i="1"/>
  <c r="I37" i="1"/>
  <c r="I38" i="1"/>
  <c r="H38" i="1"/>
  <c r="I39" i="1"/>
  <c r="I40" i="1"/>
  <c r="H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0" i="1"/>
  <c r="H18" i="1"/>
  <c r="H19" i="1"/>
  <c r="H20" i="1"/>
  <c r="H25" i="1"/>
  <c r="H26" i="1"/>
  <c r="H27" i="1"/>
  <c r="H32" i="1"/>
  <c r="H33" i="1"/>
  <c r="H36" i="1"/>
  <c r="H37" i="1"/>
  <c r="H39"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F11" i="1"/>
  <c r="G11"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C11" i="1"/>
  <c r="C12" i="1"/>
  <c r="C13" i="1"/>
  <c r="C14" i="1"/>
  <c r="C15" i="1"/>
  <c r="C16" i="1"/>
  <c r="C17" i="1"/>
  <c r="C18" i="1"/>
  <c r="C19" i="1"/>
  <c r="C20" i="1"/>
  <c r="C21" i="1"/>
  <c r="C22" i="1"/>
  <c r="C10" i="1"/>
  <c r="F5" i="1"/>
  <c r="I21" i="2"/>
  <c r="K45" i="2"/>
  <c r="H21" i="2"/>
  <c r="J21" i="2"/>
  <c r="F14" i="1"/>
  <c r="G14" i="1"/>
  <c r="F13" i="1"/>
  <c r="G13" i="1"/>
  <c r="H12" i="1"/>
  <c r="F10" i="1"/>
  <c r="G10" i="1"/>
  <c r="D17" i="2"/>
  <c r="D18" i="2"/>
</calcChain>
</file>

<file path=xl/sharedStrings.xml><?xml version="1.0" encoding="utf-8"?>
<sst xmlns="http://schemas.openxmlformats.org/spreadsheetml/2006/main" count="366" uniqueCount="205">
  <si>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</si>
  <si>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</si>
  <si>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</si>
  <si>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</si>
  <si>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</si>
  <si>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</si>
  <si>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</si>
  <si>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</si>
  <si>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</si>
  <si>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</si>
  <si>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</si>
  <si>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</si>
  <si>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</si>
  <si>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</si>
  <si>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</si>
  <si>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</si>
  <si>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</si>
  <si>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</si>
  <si>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</si>
  <si>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</si>
  <si>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</si>
  <si>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</si>
  <si>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</si>
  <si>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</si>
  <si>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</si>
  <si>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</si>
  <si>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</si>
  <si>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</si>
  <si>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</si>
  <si>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</si>
  <si>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</si>
  <si>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</si>
  <si>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</si>
  <si>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</si>
  <si>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</si>
  <si>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</si>
  <si>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</si>
  <si>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</si>
  <si>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</si>
  <si>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</si>
  <si>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</si>
  <si>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</si>
  <si>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</si>
  <si>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</si>
  <si>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</si>
  <si>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</si>
  <si>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</si>
  <si>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</si>
  <si>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</si>
  <si>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</si>
  <si>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</si>
  <si>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</si>
  <si>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</si>
  <si>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</si>
  <si>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</si>
  <si>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</si>
  <si>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</si>
  <si>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</si>
  <si>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</si>
  <si>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</si>
  <si>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</si>
  <si>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</si>
  <si>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</si>
  <si>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</si>
  <si>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</si>
  <si>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</si>
  <si>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</si>
  <si>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</si>
  <si>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</si>
  <si>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</si>
  <si>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</si>
  <si>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</si>
  <si>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</si>
  <si>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</si>
  <si>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</si>
  <si>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</si>
  <si>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</si>
  <si>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</si>
  <si>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</si>
  <si>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</si>
  <si>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</si>
  <si>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</si>
  <si>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</si>
  <si>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</si>
  <si>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</si>
  <si>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</si>
  <si>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</si>
  <si>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</si>
  <si>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</si>
  <si>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</si>
  <si>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</si>
  <si>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</si>
  <si>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</si>
  <si>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</si>
  <si>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</si>
  <si>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</si>
  <si>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</si>
  <si>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</si>
  <si>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</si>
  <si>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</si>
  <si>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</si>
  <si>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</si>
  <si>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</si>
  <si>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</si>
  <si>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</si>
  <si>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</si>
  <si>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</si>
  <si>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</si>
  <si>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</si>
  <si>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</si>
  <si>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</si>
  <si>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</si>
  <si>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</si>
  <si>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</si>
  <si>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</si>
  <si>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</si>
  <si>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</si>
  <si>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</si>
  <si>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</si>
  <si>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</si>
  <si>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</si>
  <si>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</si>
  <si>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</si>
  <si>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</si>
  <si>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</si>
  <si>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</si>
  <si>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</si>
  <si>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</si>
  <si>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</si>
  <si>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</si>
  <si>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</si>
  <si>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</si>
  <si>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</si>
  <si>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</si>
  <si>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</si>
  <si>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</si>
  <si>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</si>
  <si>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</si>
  <si>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</si>
  <si>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</si>
  <si>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</si>
  <si>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</si>
  <si>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</si>
  <si>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</si>
  <si>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</si>
  <si>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MA_06_01_CO</t>
  </si>
  <si>
    <t>IMG02</t>
  </si>
  <si>
    <t>IMG03</t>
  </si>
  <si>
    <t>IMG04</t>
  </si>
  <si>
    <t>IMG05</t>
  </si>
  <si>
    <t>IMG06</t>
  </si>
  <si>
    <t>IMG07</t>
  </si>
  <si>
    <t>IMG08</t>
  </si>
  <si>
    <t>IMG09</t>
  </si>
  <si>
    <t>IMG10</t>
  </si>
  <si>
    <t>IMG11</t>
  </si>
  <si>
    <t>IMG12</t>
  </si>
  <si>
    <t>Lógica y teoría de Conjuntos</t>
  </si>
  <si>
    <t>Diana Margarita Gonzalez Martinez</t>
  </si>
  <si>
    <t>Cuaderno de Estudio</t>
  </si>
  <si>
    <t>Ilustración</t>
  </si>
  <si>
    <t>Fotografía</t>
  </si>
  <si>
    <t>Vertical</t>
  </si>
  <si>
    <t>Deben existir muchos interrogantes de colores alrededor de la imagen</t>
  </si>
  <si>
    <t>62206432
(Ver la imagen en  Observaciones, última columna de esta tabla)</t>
  </si>
  <si>
    <t>Ver observaciones</t>
  </si>
  <si>
    <t xml:space="preserve">Colocar una secuencia de fotos de los siguientes matemáticos: 
Aristóteles, Cantor, Peano, Rusell, Bool. 
</t>
  </si>
  <si>
    <t>213640507
(Ver la imagen en  Observaciones, última columna de esta tabla)</t>
  </si>
  <si>
    <t xml:space="preserve">La imagen debe estar enmarcada dentro un cuadrado con la letra M, fuera de él y anteponiendo cada mariposa debe tener un punto visible. </t>
  </si>
  <si>
    <t>252588643
(Ver la imagen en  Observaciones, última columna de esta tabla)</t>
  </si>
  <si>
    <t xml:space="preserve">La imagen debe estar enmarcada dentro un círculo con la letra F, fuera de él y anteponiendo cada fruta debe tener un punto visible. </t>
  </si>
  <si>
    <t>235460227
(Ver la imagen en  Observaciones, última columna de esta tabla</t>
  </si>
  <si>
    <t xml:space="preserve">La imagen debe estar enmarcada dentro una nube con la letra B, fuera de él y anteponiendo cada dibujo debe tener un punto visible. </t>
  </si>
  <si>
    <t>Horizontal</t>
  </si>
  <si>
    <t xml:space="preserve">A esta imagen se le debe colocar color de fondo, anteponer un punto antes de cada vocal y escribir la letra V por fuera de ésta. </t>
  </si>
  <si>
    <t xml:space="preserve">           A                          B</t>
  </si>
  <si>
    <t xml:space="preserve">  A                                    B</t>
  </si>
  <si>
    <t xml:space="preserve">      A                                B</t>
  </si>
  <si>
    <t>Toda la imagen debe ir coloreada de un solo tono.</t>
  </si>
  <si>
    <t>IMG13</t>
  </si>
  <si>
    <t xml:space="preserve">      A                                B
</t>
  </si>
  <si>
    <t>IMG14</t>
  </si>
  <si>
    <t>IMG15</t>
  </si>
  <si>
    <t>IMG16</t>
  </si>
  <si>
    <t>IMG17</t>
  </si>
  <si>
    <t>IMG18</t>
  </si>
  <si>
    <t>IMG19</t>
  </si>
  <si>
    <t xml:space="preserve">     A                              B</t>
  </si>
  <si>
    <t xml:space="preserve">     A                              B                             </t>
  </si>
  <si>
    <t>Debe ir coloreado únicamente el conjunto B. El conjunto A debe aparecer en blanco.</t>
  </si>
  <si>
    <t>IMG20</t>
  </si>
  <si>
    <t>IMG21</t>
  </si>
  <si>
    <t>IMG22</t>
  </si>
  <si>
    <t>IMG23</t>
  </si>
  <si>
    <t>IMG24</t>
  </si>
  <si>
    <t>IMG25</t>
  </si>
  <si>
    <t>IMG26</t>
  </si>
  <si>
    <t>IMG27</t>
  </si>
  <si>
    <t>IMG28</t>
  </si>
  <si>
    <t>IMG29</t>
  </si>
  <si>
    <t>IMG30</t>
  </si>
  <si>
    <t>La imagen debe ir sin color.</t>
  </si>
  <si>
    <t xml:space="preserve">       A                        B   </t>
  </si>
  <si>
    <t>Debe ir coloreado únicamente el conjunto A. El conjunto B debe aparecer en blanco.</t>
  </si>
  <si>
    <t>IMG31</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</si>
</sst>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
      <color rgb="FF000000"/>
      <name val="Century Gothic"/>
      <family val="2"/>
    </font>
    <font>
      <sz val="9"/>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auto="1"/>
      </left>
      <right style="thin">
        <color auto="1"/>
      </right>
      <top style="medium">
        <color auto="1"/>
      </top>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12">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7" fillId="0" borderId="5" xfId="0" applyFont="1" applyBorder="1" applyAlignment="1">
      <alignment wrapText="1"/>
    </xf>
    <xf numFmtId="0" fontId="6" fillId="0" borderId="5" xfId="0" applyFont="1" applyBorder="1" applyAlignment="1">
      <alignment vertical="center"/>
    </xf>
    <xf numFmtId="0" fontId="6" fillId="0" borderId="5" xfId="0" applyFont="1" applyBorder="1"/>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7" fillId="0" borderId="5" xfId="0" applyFont="1" applyBorder="1" applyAlignment="1">
      <alignment vertical="center" wrapText="1"/>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6" xfId="0" applyFont="1" applyBorder="1" applyAlignment="1">
      <alignment vertical="center" wrapText="1"/>
    </xf>
    <xf numFmtId="0" fontId="0" fillId="0" borderId="0" xfId="0" applyBorder="1" applyAlignment="1">
      <alignment vertical="center" wrapText="1"/>
    </xf>
    <xf numFmtId="0" fontId="0" fillId="0" borderId="17" xfId="0" applyBorder="1" applyAlignment="1">
      <alignment vertical="center" wrapText="1"/>
    </xf>
    <xf numFmtId="0" fontId="0" fillId="0" borderId="16" xfId="0" applyBorder="1" applyAlignment="1">
      <alignment vertical="center" wrapText="1"/>
    </xf>
    <xf numFmtId="0" fontId="0" fillId="0" borderId="18"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7" xfId="0" applyFont="1" applyFill="1" applyBorder="1" applyAlignment="1">
      <alignment vertical="center" wrapText="1"/>
    </xf>
    <xf numFmtId="0" fontId="0" fillId="0" borderId="0" xfId="0" applyFill="1" applyAlignment="1">
      <alignment vertical="center" wrapText="1"/>
    </xf>
    <xf numFmtId="0" fontId="16" fillId="0" borderId="28" xfId="0" applyFont="1" applyFill="1" applyBorder="1" applyAlignment="1">
      <alignment vertical="center" wrapText="1"/>
    </xf>
    <xf numFmtId="0" fontId="17" fillId="0" borderId="28" xfId="0" applyFont="1" applyFill="1" applyBorder="1" applyAlignment="1">
      <alignment vertical="center" wrapText="1"/>
    </xf>
    <xf numFmtId="0" fontId="16" fillId="0" borderId="28" xfId="0" applyFont="1" applyFill="1" applyBorder="1" applyAlignment="1">
      <alignment vertical="center"/>
    </xf>
    <xf numFmtId="0" fontId="16" fillId="0" borderId="28" xfId="0" applyFont="1" applyBorder="1" applyAlignment="1">
      <alignment vertical="center" wrapText="1"/>
    </xf>
    <xf numFmtId="0" fontId="18" fillId="0" borderId="28" xfId="0" applyFont="1" applyBorder="1" applyAlignment="1">
      <alignment vertical="center" wrapText="1"/>
    </xf>
    <xf numFmtId="0" fontId="17" fillId="0" borderId="28" xfId="0" applyFont="1" applyBorder="1" applyAlignment="1">
      <alignment vertical="center" wrapText="1"/>
    </xf>
    <xf numFmtId="0" fontId="19" fillId="0" borderId="0" xfId="0" applyFont="1" applyAlignment="1">
      <alignment vertical="center" wrapText="1"/>
    </xf>
    <xf numFmtId="0" fontId="20" fillId="0" borderId="28"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29" xfId="0" applyFill="1" applyBorder="1" applyAlignment="1">
      <alignment vertical="center" wrapText="1"/>
    </xf>
    <xf numFmtId="0" fontId="0" fillId="0" borderId="29" xfId="0" applyBorder="1" applyAlignment="1">
      <alignment vertical="center" wrapText="1"/>
    </xf>
    <xf numFmtId="0" fontId="0" fillId="0" borderId="29" xfId="0" applyBorder="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10" fillId="5" borderId="31" xfId="0" applyFont="1" applyFill="1" applyBorder="1" applyAlignment="1">
      <alignment horizontal="center" vertical="center"/>
    </xf>
    <xf numFmtId="0" fontId="9" fillId="0" borderId="0" xfId="0" applyNumberFormat="1" applyFont="1" applyBorder="1" applyAlignment="1">
      <alignment horizontal="center"/>
    </xf>
    <xf numFmtId="0" fontId="11" fillId="0" borderId="32" xfId="0" applyFont="1" applyBorder="1" applyAlignment="1">
      <alignment vertical="center" wrapText="1"/>
    </xf>
    <xf numFmtId="0" fontId="0" fillId="0" borderId="30" xfId="0" quotePrefix="1" applyBorder="1" applyAlignment="1">
      <alignment vertical="center" wrapText="1"/>
    </xf>
    <xf numFmtId="0" fontId="3" fillId="5" borderId="35" xfId="0" applyFont="1" applyFill="1" applyBorder="1" applyAlignment="1">
      <alignment horizontal="center" vertical="center"/>
    </xf>
    <xf numFmtId="1" fontId="9" fillId="0" borderId="5" xfId="0" applyNumberFormat="1" applyFont="1" applyFill="1" applyBorder="1" applyAlignment="1">
      <alignment vertical="center" wrapText="1"/>
    </xf>
    <xf numFmtId="0" fontId="22" fillId="0" borderId="5" xfId="0" applyFont="1" applyBorder="1" applyAlignment="1">
      <alignment vertical="center" wrapText="1"/>
    </xf>
    <xf numFmtId="0" fontId="9" fillId="0" borderId="5" xfId="0" applyFont="1" applyFill="1" applyBorder="1" applyAlignment="1">
      <alignment vertical="center" wrapText="1"/>
    </xf>
    <xf numFmtId="0" fontId="22" fillId="0" borderId="5" xfId="0" applyFont="1" applyBorder="1" applyAlignment="1">
      <alignment vertical="center"/>
    </xf>
    <xf numFmtId="0" fontId="14" fillId="0" borderId="5" xfId="0" applyFont="1" applyBorder="1" applyAlignment="1">
      <alignment vertical="center" wrapText="1"/>
    </xf>
    <xf numFmtId="0" fontId="22" fillId="0" borderId="5" xfId="0" applyFont="1" applyBorder="1" applyAlignment="1">
      <alignment vertical="top" wrapText="1"/>
    </xf>
    <xf numFmtId="0" fontId="23" fillId="0" borderId="5" xfId="0" applyFont="1" applyBorder="1" applyAlignment="1">
      <alignment vertical="top" wrapText="1"/>
    </xf>
    <xf numFmtId="0" fontId="14" fillId="0" borderId="5" xfId="0" applyFont="1" applyBorder="1" applyAlignment="1">
      <alignment vertical="top" wrapText="1"/>
    </xf>
    <xf numFmtId="0" fontId="9" fillId="0" borderId="5" xfId="0" applyFont="1" applyFill="1" applyBorder="1" applyAlignment="1">
      <alignment vertical="top" wrapText="1"/>
    </xf>
    <xf numFmtId="0" fontId="3" fillId="3" borderId="23" xfId="0" applyFont="1" applyFill="1" applyBorder="1" applyAlignment="1">
      <alignment horizontal="center" vertical="center"/>
    </xf>
    <xf numFmtId="0" fontId="3" fillId="3" borderId="24" xfId="0" applyFont="1" applyFill="1" applyBorder="1" applyAlignment="1">
      <alignment horizontal="center" vertical="center"/>
    </xf>
    <xf numFmtId="164" fontId="9" fillId="0" borderId="26" xfId="0" applyNumberFormat="1" applyFont="1" applyBorder="1" applyAlignment="1">
      <alignment horizontal="center"/>
    </xf>
    <xf numFmtId="164" fontId="9" fillId="0" borderId="25" xfId="0" applyNumberFormat="1" applyFont="1" applyBorder="1" applyAlignment="1">
      <alignment horizontal="center"/>
    </xf>
    <xf numFmtId="0" fontId="10" fillId="5" borderId="23" xfId="0" applyFont="1" applyFill="1" applyBorder="1" applyAlignment="1">
      <alignment horizontal="center" vertical="center"/>
    </xf>
    <xf numFmtId="0" fontId="3" fillId="5" borderId="30" xfId="0" applyFont="1" applyFill="1" applyBorder="1" applyAlignment="1">
      <alignment horizontal="center" vertical="center"/>
    </xf>
    <xf numFmtId="0" fontId="3" fillId="5" borderId="24" xfId="0" applyFont="1" applyFill="1" applyBorder="1" applyAlignment="1">
      <alignment horizontal="center" vertical="center"/>
    </xf>
    <xf numFmtId="0" fontId="2" fillId="0" borderId="2" xfId="0" applyFont="1" applyFill="1" applyBorder="1" applyAlignment="1">
      <alignment horizontal="center"/>
    </xf>
    <xf numFmtId="0" fontId="2" fillId="0" borderId="3" xfId="0" applyFont="1" applyFill="1" applyBorder="1" applyAlignment="1">
      <alignment horizontal="center"/>
    </xf>
    <xf numFmtId="0" fontId="2" fillId="0" borderId="5" xfId="0" applyFont="1" applyFill="1" applyBorder="1" applyAlignment="1">
      <alignment horizontal="center"/>
    </xf>
    <xf numFmtId="0" fontId="2" fillId="0" borderId="6" xfId="0" applyFont="1" applyFill="1" applyBorder="1" applyAlignment="1">
      <alignment horizontal="center"/>
    </xf>
    <xf numFmtId="0" fontId="2" fillId="0" borderId="9" xfId="0" applyFont="1" applyFill="1" applyBorder="1" applyAlignment="1">
      <alignment horizontal="center"/>
    </xf>
    <xf numFmtId="0" fontId="2" fillId="0" borderId="10" xfId="0" applyFont="1" applyFill="1" applyBorder="1" applyAlignment="1">
      <alignment horizontal="center"/>
    </xf>
    <xf numFmtId="0" fontId="1" fillId="0" borderId="33" xfId="0" applyFont="1" applyBorder="1" applyAlignment="1">
      <alignment horizontal="center" vertical="center" wrapText="1"/>
    </xf>
    <xf numFmtId="0" fontId="1" fillId="0" borderId="34" xfId="0" applyFont="1" applyBorder="1" applyAlignment="1">
      <alignment horizontal="center" vertical="center" wrapText="1"/>
    </xf>
    <xf numFmtId="0" fontId="12" fillId="6" borderId="13" xfId="0" applyFont="1" applyFill="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1" xfId="0" applyBorder="1" applyAlignment="1" applyProtection="1">
      <alignment horizontal="center" wrapText="1"/>
      <protection locked="0"/>
    </xf>
    <xf numFmtId="0" fontId="0" fillId="0" borderId="22"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val="0"/>
</file>

<file path=xl/ctrlProps/ctrlProp2.xml><?xml version="1.0" encoding="utf-8"?>
<formControlPr xmlns="http://schemas.microsoft.com/office/spreadsheetml/2009/9/main" objectType="Drop" dropLines="9" dropStyle="combo" dx="33" fmlaLink="$I$20" fmlaRange="$I$6:$I$14" noThreeD="1" sel="4" val="0"/>
</file>

<file path=xl/ctrlProps/ctrlProp3.xml><?xml version="1.0" encoding="utf-8"?>
<formControlPr xmlns="http://schemas.microsoft.com/office/spreadsheetml/2009/9/main" objectType="Drop" dropLines="16" dropStyle="combo" dx="33" fmlaLink="$J$20" fmlaRange="$J$4:$J$19" noThreeD="1"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val="0"/>
</file>

<file path=xl/ctrlProps/ctrlProp6.xml><?xml version="1.0" encoding="utf-8"?>
<formControlPr xmlns="http://schemas.microsoft.com/office/spreadsheetml/2009/9/main" objectType="Drop" dropLines="9" dropStyle="combo" dx="33" fmlaLink="$I$20" fmlaRange="$I$6:$I$14" noThreeD="1" sel="4" val="0"/>
</file>

<file path=xl/ctrlProps/ctrlProp7.xml><?xml version="1.0" encoding="utf-8"?>
<formControlPr xmlns="http://schemas.microsoft.com/office/spreadsheetml/2009/9/main" objectType="Drop" dropLines="16" dropStyle="combo" dx="33" fmlaLink="$J$20" fmlaRange="$J$4:$J$19" noThreeD="1"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jpg"/><Relationship Id="rId7" Type="http://schemas.openxmlformats.org/officeDocument/2006/relationships/image" Target="../media/image7.jp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jp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g"/><Relationship Id="rId15" Type="http://schemas.openxmlformats.org/officeDocument/2006/relationships/image" Target="../media/image15.jpg"/><Relationship Id="rId10" Type="http://schemas.openxmlformats.org/officeDocument/2006/relationships/image" Target="../media/image10.jpg"/><Relationship Id="rId19" Type="http://schemas.openxmlformats.org/officeDocument/2006/relationships/image" Target="../media/image19.png"/><Relationship Id="rId4" Type="http://schemas.openxmlformats.org/officeDocument/2006/relationships/image" Target="../media/image4.jp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10</xdr:col>
      <xdr:colOff>500062</xdr:colOff>
      <xdr:row>9</xdr:row>
      <xdr:rowOff>190499</xdr:rowOff>
    </xdr:from>
    <xdr:to>
      <xdr:col>10</xdr:col>
      <xdr:colOff>1627188</xdr:colOff>
      <xdr:row>9</xdr:row>
      <xdr:rowOff>1611313</xdr:rowOff>
    </xdr:to>
    <xdr:pic>
      <xdr:nvPicPr>
        <xdr:cNvPr id="3" name="Imagen 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819562" y="2143124"/>
          <a:ext cx="1127126" cy="1420814"/>
        </a:xfrm>
        <a:prstGeom prst="rect">
          <a:avLst/>
        </a:prstGeom>
      </xdr:spPr>
    </xdr:pic>
    <xdr:clientData/>
  </xdr:twoCellAnchor>
  <xdr:twoCellAnchor editAs="oneCell">
    <xdr:from>
      <xdr:col>10</xdr:col>
      <xdr:colOff>126999</xdr:colOff>
      <xdr:row>10</xdr:row>
      <xdr:rowOff>63499</xdr:rowOff>
    </xdr:from>
    <xdr:to>
      <xdr:col>10</xdr:col>
      <xdr:colOff>2001836</xdr:colOff>
      <xdr:row>10</xdr:row>
      <xdr:rowOff>1603375</xdr:rowOff>
    </xdr:to>
    <xdr:pic>
      <xdr:nvPicPr>
        <xdr:cNvPr id="4" name="Imagen 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6446499" y="3690937"/>
          <a:ext cx="1874837" cy="1539876"/>
        </a:xfrm>
        <a:prstGeom prst="rect">
          <a:avLst/>
        </a:prstGeom>
      </xdr:spPr>
    </xdr:pic>
    <xdr:clientData/>
  </xdr:twoCellAnchor>
  <xdr:twoCellAnchor editAs="oneCell">
    <xdr:from>
      <xdr:col>10</xdr:col>
      <xdr:colOff>460375</xdr:colOff>
      <xdr:row>11</xdr:row>
      <xdr:rowOff>150812</xdr:rowOff>
    </xdr:from>
    <xdr:to>
      <xdr:col>10</xdr:col>
      <xdr:colOff>1831975</xdr:colOff>
      <xdr:row>11</xdr:row>
      <xdr:rowOff>1492249</xdr:rowOff>
    </xdr:to>
    <xdr:pic>
      <xdr:nvPicPr>
        <xdr:cNvPr id="5" name="Imagen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6779875" y="5476875"/>
          <a:ext cx="1371600" cy="1341437"/>
        </a:xfrm>
        <a:prstGeom prst="rect">
          <a:avLst/>
        </a:prstGeom>
      </xdr:spPr>
    </xdr:pic>
    <xdr:clientData/>
  </xdr:twoCellAnchor>
  <xdr:twoCellAnchor editAs="oneCell">
    <xdr:from>
      <xdr:col>10</xdr:col>
      <xdr:colOff>404813</xdr:colOff>
      <xdr:row>12</xdr:row>
      <xdr:rowOff>95250</xdr:rowOff>
    </xdr:from>
    <xdr:to>
      <xdr:col>10</xdr:col>
      <xdr:colOff>1776413</xdr:colOff>
      <xdr:row>12</xdr:row>
      <xdr:rowOff>1389063</xdr:rowOff>
    </xdr:to>
    <xdr:pic>
      <xdr:nvPicPr>
        <xdr:cNvPr id="6" name="Imagen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6724313" y="7048500"/>
          <a:ext cx="1371600" cy="1293813"/>
        </a:xfrm>
        <a:prstGeom prst="rect">
          <a:avLst/>
        </a:prstGeom>
      </xdr:spPr>
    </xdr:pic>
    <xdr:clientData/>
  </xdr:twoCellAnchor>
  <xdr:twoCellAnchor editAs="oneCell">
    <xdr:from>
      <xdr:col>10</xdr:col>
      <xdr:colOff>317499</xdr:colOff>
      <xdr:row>13</xdr:row>
      <xdr:rowOff>95249</xdr:rowOff>
    </xdr:from>
    <xdr:to>
      <xdr:col>10</xdr:col>
      <xdr:colOff>1689099</xdr:colOff>
      <xdr:row>13</xdr:row>
      <xdr:rowOff>1219961</xdr:rowOff>
    </xdr:to>
    <xdr:pic>
      <xdr:nvPicPr>
        <xdr:cNvPr id="7" name="Imagen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636999" y="8508999"/>
          <a:ext cx="1371600" cy="1124712"/>
        </a:xfrm>
        <a:prstGeom prst="rect">
          <a:avLst/>
        </a:prstGeom>
      </xdr:spPr>
    </xdr:pic>
    <xdr:clientData/>
  </xdr:twoCellAnchor>
  <xdr:twoCellAnchor editAs="oneCell">
    <xdr:from>
      <xdr:col>10</xdr:col>
      <xdr:colOff>150813</xdr:colOff>
      <xdr:row>14</xdr:row>
      <xdr:rowOff>63500</xdr:rowOff>
    </xdr:from>
    <xdr:to>
      <xdr:col>10</xdr:col>
      <xdr:colOff>2067253</xdr:colOff>
      <xdr:row>14</xdr:row>
      <xdr:rowOff>1389063</xdr:rowOff>
    </xdr:to>
    <xdr:pic>
      <xdr:nvPicPr>
        <xdr:cNvPr id="8" name="Imagen 7"/>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6470313" y="9779000"/>
          <a:ext cx="1916440" cy="1325563"/>
        </a:xfrm>
        <a:prstGeom prst="rect">
          <a:avLst/>
        </a:prstGeom>
      </xdr:spPr>
    </xdr:pic>
    <xdr:clientData/>
  </xdr:twoCellAnchor>
  <xdr:twoCellAnchor editAs="oneCell">
    <xdr:from>
      <xdr:col>10</xdr:col>
      <xdr:colOff>254000</xdr:colOff>
      <xdr:row>15</xdr:row>
      <xdr:rowOff>55563</xdr:rowOff>
    </xdr:from>
    <xdr:to>
      <xdr:col>10</xdr:col>
      <xdr:colOff>1708150</xdr:colOff>
      <xdr:row>15</xdr:row>
      <xdr:rowOff>1404938</xdr:rowOff>
    </xdr:to>
    <xdr:pic>
      <xdr:nvPicPr>
        <xdr:cNvPr id="9" name="Imagen 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6573500" y="11263313"/>
          <a:ext cx="1454150" cy="1349375"/>
        </a:xfrm>
        <a:prstGeom prst="rect">
          <a:avLst/>
        </a:prstGeom>
      </xdr:spPr>
    </xdr:pic>
    <xdr:clientData/>
  </xdr:twoCellAnchor>
  <xdr:twoCellAnchor>
    <xdr:from>
      <xdr:col>10</xdr:col>
      <xdr:colOff>563563</xdr:colOff>
      <xdr:row>16</xdr:row>
      <xdr:rowOff>150811</xdr:rowOff>
    </xdr:from>
    <xdr:to>
      <xdr:col>10</xdr:col>
      <xdr:colOff>1349374</xdr:colOff>
      <xdr:row>16</xdr:row>
      <xdr:rowOff>1135062</xdr:rowOff>
    </xdr:to>
    <xdr:sp macro="" textlink="">
      <xdr:nvSpPr>
        <xdr:cNvPr id="11" name="Elipse 10"/>
        <xdr:cNvSpPr/>
      </xdr:nvSpPr>
      <xdr:spPr>
        <a:xfrm>
          <a:off x="16883063" y="12850811"/>
          <a:ext cx="785811" cy="984251"/>
        </a:xfrm>
        <a:prstGeom prst="ellipse">
          <a:avLst/>
        </a:prstGeom>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10</xdr:col>
      <xdr:colOff>103187</xdr:colOff>
      <xdr:row>17</xdr:row>
      <xdr:rowOff>206379</xdr:rowOff>
    </xdr:from>
    <xdr:to>
      <xdr:col>10</xdr:col>
      <xdr:colOff>865187</xdr:colOff>
      <xdr:row>17</xdr:row>
      <xdr:rowOff>1127129</xdr:rowOff>
    </xdr:to>
    <xdr:sp macro="" textlink="">
      <xdr:nvSpPr>
        <xdr:cNvPr id="12" name="Elipse 11"/>
        <xdr:cNvSpPr/>
      </xdr:nvSpPr>
      <xdr:spPr>
        <a:xfrm>
          <a:off x="16422687" y="14144629"/>
          <a:ext cx="762000" cy="920750"/>
        </a:xfrm>
        <a:prstGeom prst="ellipse">
          <a:avLst/>
        </a:prstGeom>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10</xdr:col>
      <xdr:colOff>1192221</xdr:colOff>
      <xdr:row>17</xdr:row>
      <xdr:rowOff>207967</xdr:rowOff>
    </xdr:from>
    <xdr:to>
      <xdr:col>10</xdr:col>
      <xdr:colOff>1954221</xdr:colOff>
      <xdr:row>17</xdr:row>
      <xdr:rowOff>1128717</xdr:rowOff>
    </xdr:to>
    <xdr:sp macro="" textlink="">
      <xdr:nvSpPr>
        <xdr:cNvPr id="13" name="Elipse 12"/>
        <xdr:cNvSpPr/>
      </xdr:nvSpPr>
      <xdr:spPr>
        <a:xfrm>
          <a:off x="17511721" y="14146217"/>
          <a:ext cx="762000" cy="920750"/>
        </a:xfrm>
        <a:prstGeom prst="ellipse">
          <a:avLst/>
        </a:prstGeom>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editAs="oneCell">
    <xdr:from>
      <xdr:col>10</xdr:col>
      <xdr:colOff>158750</xdr:colOff>
      <xdr:row>18</xdr:row>
      <xdr:rowOff>285750</xdr:rowOff>
    </xdr:from>
    <xdr:to>
      <xdr:col>10</xdr:col>
      <xdr:colOff>1711542</xdr:colOff>
      <xdr:row>18</xdr:row>
      <xdr:rowOff>1277937</xdr:rowOff>
    </xdr:to>
    <xdr:pic>
      <xdr:nvPicPr>
        <xdr:cNvPr id="14" name="Imagen 13"/>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6478250" y="15597188"/>
          <a:ext cx="1552792" cy="992187"/>
        </a:xfrm>
        <a:prstGeom prst="rect">
          <a:avLst/>
        </a:prstGeom>
      </xdr:spPr>
    </xdr:pic>
    <xdr:clientData/>
  </xdr:twoCellAnchor>
  <xdr:twoCellAnchor>
    <xdr:from>
      <xdr:col>10</xdr:col>
      <xdr:colOff>103187</xdr:colOff>
      <xdr:row>19</xdr:row>
      <xdr:rowOff>206379</xdr:rowOff>
    </xdr:from>
    <xdr:to>
      <xdr:col>10</xdr:col>
      <xdr:colOff>865187</xdr:colOff>
      <xdr:row>19</xdr:row>
      <xdr:rowOff>1127129</xdr:rowOff>
    </xdr:to>
    <xdr:sp macro="" textlink="">
      <xdr:nvSpPr>
        <xdr:cNvPr id="15" name="Elipse 14"/>
        <xdr:cNvSpPr/>
      </xdr:nvSpPr>
      <xdr:spPr>
        <a:xfrm>
          <a:off x="16422687" y="14144629"/>
          <a:ext cx="762000" cy="920750"/>
        </a:xfrm>
        <a:prstGeom prst="ellipse">
          <a:avLst/>
        </a:prstGeom>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10</xdr:col>
      <xdr:colOff>1192221</xdr:colOff>
      <xdr:row>19</xdr:row>
      <xdr:rowOff>207967</xdr:rowOff>
    </xdr:from>
    <xdr:to>
      <xdr:col>10</xdr:col>
      <xdr:colOff>1954221</xdr:colOff>
      <xdr:row>19</xdr:row>
      <xdr:rowOff>1128717</xdr:rowOff>
    </xdr:to>
    <xdr:sp macro="" textlink="">
      <xdr:nvSpPr>
        <xdr:cNvPr id="16" name="Elipse 15"/>
        <xdr:cNvSpPr/>
      </xdr:nvSpPr>
      <xdr:spPr>
        <a:xfrm>
          <a:off x="17511721" y="14146217"/>
          <a:ext cx="762000" cy="920750"/>
        </a:xfrm>
        <a:prstGeom prst="ellipse">
          <a:avLst/>
        </a:prstGeom>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oneCellAnchor>
    <xdr:from>
      <xdr:col>10</xdr:col>
      <xdr:colOff>158750</xdr:colOff>
      <xdr:row>20</xdr:row>
      <xdr:rowOff>285750</xdr:rowOff>
    </xdr:from>
    <xdr:ext cx="1552792" cy="992187"/>
    <xdr:pic>
      <xdr:nvPicPr>
        <xdr:cNvPr id="17" name="Imagen 16"/>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6478250" y="15597188"/>
          <a:ext cx="1552792" cy="992187"/>
        </a:xfrm>
        <a:prstGeom prst="rect">
          <a:avLst/>
        </a:prstGeom>
      </xdr:spPr>
    </xdr:pic>
    <xdr:clientData/>
  </xdr:oneCellAnchor>
  <xdr:twoCellAnchor>
    <xdr:from>
      <xdr:col>10</xdr:col>
      <xdr:colOff>404813</xdr:colOff>
      <xdr:row>21</xdr:row>
      <xdr:rowOff>119062</xdr:rowOff>
    </xdr:from>
    <xdr:to>
      <xdr:col>10</xdr:col>
      <xdr:colOff>1262063</xdr:colOff>
      <xdr:row>21</xdr:row>
      <xdr:rowOff>1182688</xdr:rowOff>
    </xdr:to>
    <xdr:sp macro="" textlink="">
      <xdr:nvSpPr>
        <xdr:cNvPr id="18" name="Elipse 17"/>
        <xdr:cNvSpPr/>
      </xdr:nvSpPr>
      <xdr:spPr>
        <a:xfrm>
          <a:off x="16724313" y="19708812"/>
          <a:ext cx="857250" cy="1063626"/>
        </a:xfrm>
        <a:prstGeom prst="ellipse">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s-CO" sz="1100"/>
        </a:p>
      </xdr:txBody>
    </xdr:sp>
    <xdr:clientData/>
  </xdr:twoCellAnchor>
  <xdr:twoCellAnchor editAs="oneCell">
    <xdr:from>
      <xdr:col>10</xdr:col>
      <xdr:colOff>277812</xdr:colOff>
      <xdr:row>22</xdr:row>
      <xdr:rowOff>158750</xdr:rowOff>
    </xdr:from>
    <xdr:to>
      <xdr:col>10</xdr:col>
      <xdr:colOff>1874837</xdr:colOff>
      <xdr:row>22</xdr:row>
      <xdr:rowOff>1428750</xdr:rowOff>
    </xdr:to>
    <xdr:pic>
      <xdr:nvPicPr>
        <xdr:cNvPr id="19" name="Imagen 1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6597312" y="21042313"/>
          <a:ext cx="1597025" cy="1270000"/>
        </a:xfrm>
        <a:prstGeom prst="rect">
          <a:avLst/>
        </a:prstGeom>
      </xdr:spPr>
    </xdr:pic>
    <xdr:clientData/>
  </xdr:twoCellAnchor>
  <xdr:twoCellAnchor>
    <xdr:from>
      <xdr:col>10</xdr:col>
      <xdr:colOff>111125</xdr:colOff>
      <xdr:row>23</xdr:row>
      <xdr:rowOff>238123</xdr:rowOff>
    </xdr:from>
    <xdr:to>
      <xdr:col>10</xdr:col>
      <xdr:colOff>928688</xdr:colOff>
      <xdr:row>23</xdr:row>
      <xdr:rowOff>841374</xdr:rowOff>
    </xdr:to>
    <xdr:sp macro="" textlink="">
      <xdr:nvSpPr>
        <xdr:cNvPr id="20" name="Elipse 19"/>
        <xdr:cNvSpPr/>
      </xdr:nvSpPr>
      <xdr:spPr>
        <a:xfrm>
          <a:off x="16430625" y="22693311"/>
          <a:ext cx="817563" cy="603251"/>
        </a:xfrm>
        <a:prstGeom prst="ellipse">
          <a:avLst/>
        </a:prstGeom>
        <a:noFill/>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10</xdr:col>
      <xdr:colOff>1081092</xdr:colOff>
      <xdr:row>23</xdr:row>
      <xdr:rowOff>247649</xdr:rowOff>
    </xdr:from>
    <xdr:to>
      <xdr:col>10</xdr:col>
      <xdr:colOff>1898655</xdr:colOff>
      <xdr:row>23</xdr:row>
      <xdr:rowOff>850900</xdr:rowOff>
    </xdr:to>
    <xdr:sp macro="" textlink="">
      <xdr:nvSpPr>
        <xdr:cNvPr id="21" name="Elipse 20"/>
        <xdr:cNvSpPr/>
      </xdr:nvSpPr>
      <xdr:spPr>
        <a:xfrm>
          <a:off x="17400592" y="22702837"/>
          <a:ext cx="817563" cy="603251"/>
        </a:xfrm>
        <a:prstGeom prst="ellipse">
          <a:avLst/>
        </a:prstGeom>
        <a:noFill/>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s-CO" sz="1100"/>
        </a:p>
      </xdr:txBody>
    </xdr:sp>
    <xdr:clientData/>
  </xdr:twoCellAnchor>
  <xdr:twoCellAnchor editAs="oneCell">
    <xdr:from>
      <xdr:col>10</xdr:col>
      <xdr:colOff>134938</xdr:colOff>
      <xdr:row>24</xdr:row>
      <xdr:rowOff>1</xdr:rowOff>
    </xdr:from>
    <xdr:to>
      <xdr:col>10</xdr:col>
      <xdr:colOff>2047875</xdr:colOff>
      <xdr:row>24</xdr:row>
      <xdr:rowOff>1198563</xdr:rowOff>
    </xdr:to>
    <xdr:pic>
      <xdr:nvPicPr>
        <xdr:cNvPr id="22" name="Imagen 2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6454438" y="23749001"/>
          <a:ext cx="1912937" cy="1198562"/>
        </a:xfrm>
        <a:prstGeom prst="rect">
          <a:avLst/>
        </a:prstGeom>
      </xdr:spPr>
    </xdr:pic>
    <xdr:clientData/>
  </xdr:twoCellAnchor>
  <xdr:twoCellAnchor>
    <xdr:from>
      <xdr:col>10</xdr:col>
      <xdr:colOff>396875</xdr:colOff>
      <xdr:row>25</xdr:row>
      <xdr:rowOff>119063</xdr:rowOff>
    </xdr:from>
    <xdr:to>
      <xdr:col>10</xdr:col>
      <xdr:colOff>1119187</xdr:colOff>
      <xdr:row>25</xdr:row>
      <xdr:rowOff>1016000</xdr:rowOff>
    </xdr:to>
    <xdr:sp macro="" textlink="">
      <xdr:nvSpPr>
        <xdr:cNvPr id="23" name="Elipse 22"/>
        <xdr:cNvSpPr/>
      </xdr:nvSpPr>
      <xdr:spPr>
        <a:xfrm>
          <a:off x="16716375" y="25201563"/>
          <a:ext cx="722312" cy="896937"/>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lang="es-CO" sz="1100"/>
        </a:p>
      </xdr:txBody>
    </xdr:sp>
    <xdr:clientData/>
  </xdr:twoCellAnchor>
  <xdr:twoCellAnchor editAs="oneCell">
    <xdr:from>
      <xdr:col>10</xdr:col>
      <xdr:colOff>325437</xdr:colOff>
      <xdr:row>26</xdr:row>
      <xdr:rowOff>47627</xdr:rowOff>
    </xdr:from>
    <xdr:to>
      <xdr:col>10</xdr:col>
      <xdr:colOff>1787524</xdr:colOff>
      <xdr:row>26</xdr:row>
      <xdr:rowOff>1166813</xdr:rowOff>
    </xdr:to>
    <xdr:pic>
      <xdr:nvPicPr>
        <xdr:cNvPr id="24" name="Imagen 23"/>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6644937" y="26241377"/>
          <a:ext cx="1462087" cy="1119186"/>
        </a:xfrm>
        <a:prstGeom prst="rect">
          <a:avLst/>
        </a:prstGeom>
      </xdr:spPr>
    </xdr:pic>
    <xdr:clientData/>
  </xdr:twoCellAnchor>
  <xdr:twoCellAnchor editAs="oneCell">
    <xdr:from>
      <xdr:col>10</xdr:col>
      <xdr:colOff>222250</xdr:colOff>
      <xdr:row>27</xdr:row>
      <xdr:rowOff>79372</xdr:rowOff>
    </xdr:from>
    <xdr:to>
      <xdr:col>10</xdr:col>
      <xdr:colOff>2095500</xdr:colOff>
      <xdr:row>27</xdr:row>
      <xdr:rowOff>1611313</xdr:rowOff>
    </xdr:to>
    <xdr:pic>
      <xdr:nvPicPr>
        <xdr:cNvPr id="25" name="Imagen 24"/>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6541750" y="27511372"/>
          <a:ext cx="1873250" cy="1531941"/>
        </a:xfrm>
        <a:prstGeom prst="rect">
          <a:avLst/>
        </a:prstGeom>
      </xdr:spPr>
    </xdr:pic>
    <xdr:clientData/>
  </xdr:twoCellAnchor>
  <xdr:twoCellAnchor editAs="oneCell">
    <xdr:from>
      <xdr:col>10</xdr:col>
      <xdr:colOff>23813</xdr:colOff>
      <xdr:row>28</xdr:row>
      <xdr:rowOff>222250</xdr:rowOff>
    </xdr:from>
    <xdr:to>
      <xdr:col>10</xdr:col>
      <xdr:colOff>2230438</xdr:colOff>
      <xdr:row>28</xdr:row>
      <xdr:rowOff>1452561</xdr:rowOff>
    </xdr:to>
    <xdr:pic>
      <xdr:nvPicPr>
        <xdr:cNvPr id="27" name="Imagen 26"/>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23108" t="40379" r="34022" b="32764"/>
        <a:stretch/>
      </xdr:blipFill>
      <xdr:spPr>
        <a:xfrm>
          <a:off x="16343313" y="29329063"/>
          <a:ext cx="2206625" cy="1230311"/>
        </a:xfrm>
        <a:prstGeom prst="rect">
          <a:avLst/>
        </a:prstGeom>
      </xdr:spPr>
    </xdr:pic>
    <xdr:clientData/>
  </xdr:twoCellAnchor>
  <xdr:twoCellAnchor editAs="oneCell">
    <xdr:from>
      <xdr:col>10</xdr:col>
      <xdr:colOff>166689</xdr:colOff>
      <xdr:row>29</xdr:row>
      <xdr:rowOff>190499</xdr:rowOff>
    </xdr:from>
    <xdr:to>
      <xdr:col>10</xdr:col>
      <xdr:colOff>2182813</xdr:colOff>
      <xdr:row>29</xdr:row>
      <xdr:rowOff>1135063</xdr:rowOff>
    </xdr:to>
    <xdr:pic>
      <xdr:nvPicPr>
        <xdr:cNvPr id="28" name="Imagen 27"/>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32404" t="49103" r="47578" b="37138"/>
        <a:stretch/>
      </xdr:blipFill>
      <xdr:spPr>
        <a:xfrm>
          <a:off x="16486189" y="30559374"/>
          <a:ext cx="2016124" cy="944564"/>
        </a:xfrm>
        <a:prstGeom prst="rect">
          <a:avLst/>
        </a:prstGeom>
      </xdr:spPr>
    </xdr:pic>
    <xdr:clientData/>
  </xdr:twoCellAnchor>
  <xdr:twoCellAnchor editAs="oneCell">
    <xdr:from>
      <xdr:col>10</xdr:col>
      <xdr:colOff>198438</xdr:colOff>
      <xdr:row>30</xdr:row>
      <xdr:rowOff>142874</xdr:rowOff>
    </xdr:from>
    <xdr:to>
      <xdr:col>10</xdr:col>
      <xdr:colOff>2008188</xdr:colOff>
      <xdr:row>30</xdr:row>
      <xdr:rowOff>1389061</xdr:rowOff>
    </xdr:to>
    <xdr:pic>
      <xdr:nvPicPr>
        <xdr:cNvPr id="29" name="Imagen 28"/>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6517938" y="31837312"/>
          <a:ext cx="1809750" cy="1246187"/>
        </a:xfrm>
        <a:prstGeom prst="rect">
          <a:avLst/>
        </a:prstGeom>
      </xdr:spPr>
    </xdr:pic>
    <xdr:clientData/>
  </xdr:twoCellAnchor>
  <xdr:twoCellAnchor>
    <xdr:from>
      <xdr:col>10</xdr:col>
      <xdr:colOff>388938</xdr:colOff>
      <xdr:row>31</xdr:row>
      <xdr:rowOff>158750</xdr:rowOff>
    </xdr:from>
    <xdr:to>
      <xdr:col>10</xdr:col>
      <xdr:colOff>1103313</xdr:colOff>
      <xdr:row>31</xdr:row>
      <xdr:rowOff>1103312</xdr:rowOff>
    </xdr:to>
    <xdr:sp macro="" textlink="">
      <xdr:nvSpPr>
        <xdr:cNvPr id="30" name="Elipse 29"/>
        <xdr:cNvSpPr/>
      </xdr:nvSpPr>
      <xdr:spPr>
        <a:xfrm>
          <a:off x="16708438" y="33329563"/>
          <a:ext cx="714375" cy="944562"/>
        </a:xfrm>
        <a:prstGeom prst="ellipse">
          <a:avLst/>
        </a:prstGeom>
        <a:noFill/>
        <a:ln w="12700"/>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s-CO" sz="1100"/>
        </a:p>
      </xdr:txBody>
    </xdr:sp>
    <xdr:clientData/>
  </xdr:twoCellAnchor>
  <xdr:twoCellAnchor editAs="oneCell">
    <xdr:from>
      <xdr:col>10</xdr:col>
      <xdr:colOff>357187</xdr:colOff>
      <xdr:row>32</xdr:row>
      <xdr:rowOff>15876</xdr:rowOff>
    </xdr:from>
    <xdr:to>
      <xdr:col>10</xdr:col>
      <xdr:colOff>1762125</xdr:colOff>
      <xdr:row>32</xdr:row>
      <xdr:rowOff>1198564</xdr:rowOff>
    </xdr:to>
    <xdr:pic>
      <xdr:nvPicPr>
        <xdr:cNvPr id="31" name="Imagen 30"/>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6676687" y="34385251"/>
          <a:ext cx="1404938" cy="1182688"/>
        </a:xfrm>
        <a:prstGeom prst="rect">
          <a:avLst/>
        </a:prstGeom>
      </xdr:spPr>
    </xdr:pic>
    <xdr:clientData/>
  </xdr:twoCellAnchor>
  <xdr:twoCellAnchor editAs="oneCell">
    <xdr:from>
      <xdr:col>10</xdr:col>
      <xdr:colOff>246063</xdr:colOff>
      <xdr:row>33</xdr:row>
      <xdr:rowOff>55564</xdr:rowOff>
    </xdr:from>
    <xdr:to>
      <xdr:col>10</xdr:col>
      <xdr:colOff>1992605</xdr:colOff>
      <xdr:row>33</xdr:row>
      <xdr:rowOff>1420814</xdr:rowOff>
    </xdr:to>
    <xdr:pic>
      <xdr:nvPicPr>
        <xdr:cNvPr id="32" name="Imagen 3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6565563" y="35710814"/>
          <a:ext cx="1746542" cy="1365250"/>
        </a:xfrm>
        <a:prstGeom prst="rect">
          <a:avLst/>
        </a:prstGeom>
      </xdr:spPr>
    </xdr:pic>
    <xdr:clientData/>
  </xdr:twoCellAnchor>
  <xdr:twoCellAnchor editAs="oneCell">
    <xdr:from>
      <xdr:col>10</xdr:col>
      <xdr:colOff>63500</xdr:colOff>
      <xdr:row>34</xdr:row>
      <xdr:rowOff>55562</xdr:rowOff>
    </xdr:from>
    <xdr:to>
      <xdr:col>10</xdr:col>
      <xdr:colOff>2127251</xdr:colOff>
      <xdr:row>34</xdr:row>
      <xdr:rowOff>1555749</xdr:rowOff>
    </xdr:to>
    <xdr:pic>
      <xdr:nvPicPr>
        <xdr:cNvPr id="33" name="Imagen 32"/>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6383000" y="37592000"/>
          <a:ext cx="2063751" cy="1500187"/>
        </a:xfrm>
        <a:prstGeom prst="rect">
          <a:avLst/>
        </a:prstGeom>
      </xdr:spPr>
    </xdr:pic>
    <xdr:clientData/>
  </xdr:twoCellAnchor>
  <xdr:twoCellAnchor editAs="oneCell">
    <xdr:from>
      <xdr:col>10</xdr:col>
      <xdr:colOff>79374</xdr:colOff>
      <xdr:row>35</xdr:row>
      <xdr:rowOff>55561</xdr:rowOff>
    </xdr:from>
    <xdr:to>
      <xdr:col>10</xdr:col>
      <xdr:colOff>2198687</xdr:colOff>
      <xdr:row>35</xdr:row>
      <xdr:rowOff>1214438</xdr:rowOff>
    </xdr:to>
    <xdr:pic>
      <xdr:nvPicPr>
        <xdr:cNvPr id="34" name="Imagen 3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16366" t="57580" r="40191" b="16310"/>
        <a:stretch/>
      </xdr:blipFill>
      <xdr:spPr>
        <a:xfrm>
          <a:off x="16398874" y="38711186"/>
          <a:ext cx="2119313" cy="1158877"/>
        </a:xfrm>
        <a:prstGeom prst="rect">
          <a:avLst/>
        </a:prstGeom>
      </xdr:spPr>
    </xdr:pic>
    <xdr:clientData/>
  </xdr:twoCellAnchor>
  <xdr:twoCellAnchor editAs="oneCell">
    <xdr:from>
      <xdr:col>10</xdr:col>
      <xdr:colOff>111126</xdr:colOff>
      <xdr:row>36</xdr:row>
      <xdr:rowOff>174624</xdr:rowOff>
    </xdr:from>
    <xdr:to>
      <xdr:col>10</xdr:col>
      <xdr:colOff>2103438</xdr:colOff>
      <xdr:row>36</xdr:row>
      <xdr:rowOff>1460499</xdr:rowOff>
    </xdr:to>
    <xdr:pic>
      <xdr:nvPicPr>
        <xdr:cNvPr id="35" name="Imagen 34"/>
        <xdr:cNvPicPr>
          <a:picLocks noChangeAspect="1"/>
        </xdr:cNvPicPr>
      </xdr:nvPicPr>
      <xdr:blipFill rotWithShape="1">
        <a:blip xmlns:r="http://schemas.openxmlformats.org/officeDocument/2006/relationships" r:embed="rId17">
          <a:biLevel thresh="25000"/>
          <a:extLst>
            <a:ext uri="{28A0092B-C50C-407E-A947-70E740481C1C}">
              <a14:useLocalDpi xmlns:a14="http://schemas.microsoft.com/office/drawing/2010/main" val="0"/>
            </a:ext>
          </a:extLst>
        </a:blip>
        <a:srcRect l="15116" t="24095" r="39763" b="24882"/>
        <a:stretch/>
      </xdr:blipFill>
      <xdr:spPr>
        <a:xfrm>
          <a:off x="16430626" y="40084374"/>
          <a:ext cx="1992312" cy="1285875"/>
        </a:xfrm>
        <a:prstGeom prst="rect">
          <a:avLst/>
        </a:prstGeom>
      </xdr:spPr>
    </xdr:pic>
    <xdr:clientData/>
  </xdr:twoCellAnchor>
  <xdr:twoCellAnchor editAs="oneCell">
    <xdr:from>
      <xdr:col>10</xdr:col>
      <xdr:colOff>174624</xdr:colOff>
      <xdr:row>37</xdr:row>
      <xdr:rowOff>87313</xdr:rowOff>
    </xdr:from>
    <xdr:to>
      <xdr:col>10</xdr:col>
      <xdr:colOff>2095499</xdr:colOff>
      <xdr:row>37</xdr:row>
      <xdr:rowOff>1270000</xdr:rowOff>
    </xdr:to>
    <xdr:pic>
      <xdr:nvPicPr>
        <xdr:cNvPr id="36" name="Imagen 35"/>
        <xdr:cNvPicPr>
          <a:picLocks noChangeAspect="1"/>
        </xdr:cNvPicPr>
      </xdr:nvPicPr>
      <xdr:blipFill rotWithShape="1">
        <a:blip xmlns:r="http://schemas.openxmlformats.org/officeDocument/2006/relationships" r:embed="rId18">
          <a:biLevel thresh="25000"/>
          <a:extLst>
            <a:ext uri="{28A0092B-C50C-407E-A947-70E740481C1C}">
              <a14:useLocalDpi xmlns:a14="http://schemas.microsoft.com/office/drawing/2010/main" val="0"/>
            </a:ext>
          </a:extLst>
        </a:blip>
        <a:srcRect l="15776" t="23346" r="38619" b="25611"/>
        <a:stretch/>
      </xdr:blipFill>
      <xdr:spPr>
        <a:xfrm>
          <a:off x="16494124" y="41529001"/>
          <a:ext cx="1920875" cy="1182687"/>
        </a:xfrm>
        <a:prstGeom prst="rect">
          <a:avLst/>
        </a:prstGeom>
      </xdr:spPr>
    </xdr:pic>
    <xdr:clientData/>
  </xdr:twoCellAnchor>
  <xdr:twoCellAnchor editAs="oneCell">
    <xdr:from>
      <xdr:col>10</xdr:col>
      <xdr:colOff>111125</xdr:colOff>
      <xdr:row>38</xdr:row>
      <xdr:rowOff>63500</xdr:rowOff>
    </xdr:from>
    <xdr:to>
      <xdr:col>10</xdr:col>
      <xdr:colOff>2127250</xdr:colOff>
      <xdr:row>38</xdr:row>
      <xdr:rowOff>1555749</xdr:rowOff>
    </xdr:to>
    <xdr:pic>
      <xdr:nvPicPr>
        <xdr:cNvPr id="37" name="Imagen 36"/>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32572" t="43597" r="44619" b="27137"/>
        <a:stretch/>
      </xdr:blipFill>
      <xdr:spPr>
        <a:xfrm>
          <a:off x="16430625" y="43434000"/>
          <a:ext cx="2016125" cy="1492249"/>
        </a:xfrm>
        <a:prstGeom prst="rect">
          <a:avLst/>
        </a:prstGeom>
      </xdr:spPr>
    </xdr:pic>
    <xdr:clientData/>
  </xdr:twoCellAnchor>
  <xdr:twoCellAnchor editAs="oneCell">
    <xdr:from>
      <xdr:col>10</xdr:col>
      <xdr:colOff>47624</xdr:colOff>
      <xdr:row>39</xdr:row>
      <xdr:rowOff>31750</xdr:rowOff>
    </xdr:from>
    <xdr:to>
      <xdr:col>10</xdr:col>
      <xdr:colOff>2063749</xdr:colOff>
      <xdr:row>39</xdr:row>
      <xdr:rowOff>1595438</xdr:rowOff>
    </xdr:to>
    <xdr:pic>
      <xdr:nvPicPr>
        <xdr:cNvPr id="38" name="Imagen 37"/>
        <xdr:cNvPicPr>
          <a:picLocks noChangeAspect="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14828" t="22926" r="41125" b="29563"/>
        <a:stretch/>
      </xdr:blipFill>
      <xdr:spPr>
        <a:xfrm>
          <a:off x="16367124" y="45069125"/>
          <a:ext cx="2016125" cy="156368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120" zoomScaleNormal="120" zoomScalePageLayoutView="140" workbookViewId="0">
      <pane ySplit="9" topLeftCell="A19" activePane="bottomLeft" state="frozen"/>
      <selection pane="bottomLeft" activeCell="C5" sqref="C5:D5"/>
    </sheetView>
  </sheetViews>
  <sheetFormatPr baseColWidth="10" defaultColWidth="10.875" defaultRowHeight="13.5" x14ac:dyDescent="0.25"/>
  <cols>
    <col min="1" max="1" width="7.3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7"/>
      <c r="I1" s="47"/>
      <c r="J1" s="16"/>
      <c r="K1" s="16"/>
    </row>
    <row r="2" spans="1:16" ht="15.75" x14ac:dyDescent="0.25">
      <c r="A2" s="1"/>
      <c r="B2" s="3" t="s">
        <v>129</v>
      </c>
      <c r="C2" s="88" t="s">
        <v>21</v>
      </c>
      <c r="D2" s="89"/>
      <c r="F2" s="81" t="s">
        <v>0</v>
      </c>
      <c r="G2" s="82"/>
      <c r="H2" s="47"/>
      <c r="I2" s="47"/>
      <c r="J2" s="16"/>
    </row>
    <row r="3" spans="1:16" ht="15.75" x14ac:dyDescent="0.25">
      <c r="A3" s="1"/>
      <c r="B3" s="4" t="s">
        <v>8</v>
      </c>
      <c r="C3" s="90">
        <v>6</v>
      </c>
      <c r="D3" s="91"/>
      <c r="F3" s="83"/>
      <c r="G3" s="84"/>
      <c r="H3" s="47"/>
      <c r="I3" s="47"/>
      <c r="J3" s="16"/>
    </row>
    <row r="4" spans="1:16" ht="16.5" x14ac:dyDescent="0.3">
      <c r="A4" s="1"/>
      <c r="B4" s="4" t="s">
        <v>54</v>
      </c>
      <c r="C4" s="90" t="s">
        <v>157</v>
      </c>
      <c r="D4" s="91"/>
      <c r="E4" s="5"/>
      <c r="F4" s="46" t="s">
        <v>55</v>
      </c>
      <c r="G4" s="45" t="s">
        <v>159</v>
      </c>
      <c r="H4" s="47"/>
      <c r="I4" s="47"/>
      <c r="J4" s="16"/>
      <c r="K4" s="16"/>
    </row>
    <row r="5" spans="1:16" ht="16.5" thickBot="1" x14ac:dyDescent="0.3">
      <c r="A5" s="1"/>
      <c r="B5" s="6" t="s">
        <v>1</v>
      </c>
      <c r="C5" s="92" t="s">
        <v>158</v>
      </c>
      <c r="D5" s="93"/>
      <c r="E5" s="5"/>
      <c r="F5" s="44" t="str">
        <f>IF(G4="Recurso","Motor del recurso","")</f>
        <v/>
      </c>
      <c r="G5" s="44"/>
      <c r="H5" s="47"/>
      <c r="I5" s="68"/>
      <c r="J5" s="16"/>
      <c r="K5" s="16"/>
    </row>
    <row r="6" spans="1:16" ht="16.5" thickBot="1" x14ac:dyDescent="0.3">
      <c r="A6" s="1"/>
      <c r="B6" s="1"/>
      <c r="C6" s="1"/>
      <c r="D6" s="1"/>
      <c r="E6" s="7"/>
      <c r="F6" s="1"/>
      <c r="G6" s="1"/>
      <c r="H6" s="47"/>
      <c r="I6" s="47"/>
      <c r="J6" s="16"/>
      <c r="K6" s="16"/>
    </row>
    <row r="7" spans="1:16" ht="15" customHeight="1" x14ac:dyDescent="0.25">
      <c r="A7" s="1"/>
      <c r="B7" s="31" t="s">
        <v>40</v>
      </c>
      <c r="C7" s="8" t="s">
        <v>145</v>
      </c>
      <c r="D7" s="30" t="s">
        <v>39</v>
      </c>
      <c r="F7" s="1"/>
      <c r="G7" s="1"/>
      <c r="H7" s="1"/>
      <c r="I7" s="1"/>
      <c r="J7" s="16"/>
      <c r="K7" s="16"/>
    </row>
    <row r="8" spans="1:16" s="9" customFormat="1" ht="16.5" thickBot="1" x14ac:dyDescent="0.3">
      <c r="A8" s="10"/>
      <c r="B8" s="10"/>
      <c r="C8" s="10"/>
      <c r="D8" s="11"/>
      <c r="E8" s="11"/>
      <c r="F8" s="85" t="s">
        <v>62</v>
      </c>
      <c r="G8" s="86"/>
      <c r="H8" s="86"/>
      <c r="I8" s="87"/>
      <c r="J8" s="18"/>
      <c r="K8" s="12"/>
      <c r="L8" s="2"/>
      <c r="M8" s="2"/>
      <c r="N8" s="2"/>
      <c r="O8" s="2"/>
      <c r="P8" s="2"/>
    </row>
    <row r="9" spans="1:16" ht="26.25" thickBot="1" x14ac:dyDescent="0.3">
      <c r="A9" s="71" t="s">
        <v>2</v>
      </c>
      <c r="B9" s="24" t="s">
        <v>9</v>
      </c>
      <c r="C9" s="23" t="s">
        <v>3</v>
      </c>
      <c r="D9" s="23" t="s">
        <v>4</v>
      </c>
      <c r="E9" s="23" t="s">
        <v>5</v>
      </c>
      <c r="F9" s="67" t="s">
        <v>61</v>
      </c>
      <c r="G9" s="67" t="s">
        <v>59</v>
      </c>
      <c r="H9" s="67" t="s">
        <v>60</v>
      </c>
      <c r="I9" s="67" t="s">
        <v>121</v>
      </c>
      <c r="J9" s="24" t="s">
        <v>6</v>
      </c>
      <c r="K9" s="25" t="s">
        <v>7</v>
      </c>
    </row>
    <row r="10" spans="1:16" s="12" customFormat="1" ht="132" customHeight="1" x14ac:dyDescent="0.25">
      <c r="A10" s="75" t="s">
        <v>142</v>
      </c>
      <c r="B10" s="72" t="s">
        <v>164</v>
      </c>
      <c r="C10" s="26" t="str">
        <f>IF(OR(B10&lt;&gt;"",J10&lt;&gt;""),IF($G$4="Recurso",CONCATENATE($G$4," ",$G$5),$G$4),"")</f>
        <v>Cuaderno de Estudio</v>
      </c>
      <c r="D10" s="14" t="s">
        <v>161</v>
      </c>
      <c r="E10" s="14" t="s">
        <v>162</v>
      </c>
      <c r="F10" s="14" t="str">
        <f>IF(OR(B10&lt;&gt;"",J10&lt;&gt;""),CONCATENATE($C$7,"_",$A10,IF($G$4="Cuaderno de Estudio","_small",CONCATENATE(IF(I10="","","n"),IF(LEFT($G$5,1)="F",".jpg",".png")))),"")</f>
        <v>MA_06_01_CO_IMG01_small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MA_06_01_CO_IMG01_zoom</v>
      </c>
      <c r="I10" s="14" t="str">
        <f>IF(OR(B10&lt;&gt;"",J10&lt;&gt;""),IF($G$4="Recurso",IF(LEFT($G$5,1)="M",IF(VLOOKUP($G$5,'Definición técnica de imagenes'!$A$3:$G$17,6,FALSE)=0,"",VLOOKUP($G$5,'Definición técnica de imagenes'!$A$3:$G$17,6,FALSE)),IF($G$5="F1","","")),'Definición técnica de imagenes'!$F$16),"")</f>
        <v>800 x 600 px</v>
      </c>
      <c r="J10" s="74" t="s">
        <v>163</v>
      </c>
      <c r="K10" s="19"/>
    </row>
    <row r="11" spans="1:16" s="12" customFormat="1" ht="133.5" customHeight="1" x14ac:dyDescent="0.25">
      <c r="A11" s="75" t="s">
        <v>146</v>
      </c>
      <c r="B11" s="72" t="s">
        <v>165</v>
      </c>
      <c r="C11" s="26" t="str">
        <f t="shared" ref="C11:C74" si="0">IF(OR(B11&lt;&gt;"",J11&lt;&gt;""),IF($G$4="Recurso",CONCATENATE($G$4," ",$G$5),$G$4),"")</f>
        <v>Cuaderno de Estudio</v>
      </c>
      <c r="D11" s="14" t="s">
        <v>161</v>
      </c>
      <c r="E11" s="14" t="s">
        <v>162</v>
      </c>
      <c r="F11" s="14" t="str">
        <f t="shared" ref="F11:F74" si="1">IF(OR(B11&lt;&gt;"",J11&lt;&gt;""),CONCATENATE($C$7,"_",$A11,IF($G$4="Cuaderno de Estudio","_small",CONCATENATE(IF(I11="","","n"),IF(LEFT($G$5,1)="F",".jpg",".png")))),"")</f>
        <v>MA_06_01_CO_IMG02_small</v>
      </c>
      <c r="G11" s="14" t="str">
        <f>IF(F11&lt;&gt;"",IF($G$4="Recurso",IF(LEFT($G$5,1)="M",VLOOKUP($G$5,'Definición técnica de imagenes'!$A$3:$G$17,5,FALSE),IF($G$5="F1",'Definición técnica de imagenes'!$E$15,'Definición técnica de imagenes'!$F$13)),'Definición técnica de imagenes'!$E$16),"")</f>
        <v>526 x 370 px</v>
      </c>
      <c r="H11" s="14" t="str">
        <f t="shared" ref="H11:H74" si="2">IF(AND(I11&lt;&gt;"",I11&lt;&gt;0),IF(OR(B11&lt;&gt;"",J11&lt;&gt;""),CONCATENATE($C$7,"_",$A11,IF($G$4="Cuaderno de Estudio","_zoom",CONCATENATE("a",IF(LEFT($G$5,1)="F",".jpg",".png")))),""),"")</f>
        <v>MA_06_01_CO_IMG02_zoom</v>
      </c>
      <c r="I11" s="14" t="str">
        <f>IF(OR(B11&lt;&gt;"",J11&lt;&gt;""),IF($G$4="Recurso",IF(LEFT($G$5,1)="M",IF(VLOOKUP($G$5,'Definición técnica de imagenes'!$A$3:$G$17,6,FALSE)=0,"",VLOOKUP($G$5,'Definición técnica de imagenes'!$A$3:$G$17,6,FALSE)),IF($G$5="F1","","")),'Definición técnica de imagenes'!$F$16),"")</f>
        <v>800 x 600 px</v>
      </c>
      <c r="J11" s="76" t="s">
        <v>166</v>
      </c>
      <c r="K11" s="15"/>
    </row>
    <row r="12" spans="1:16" s="12" customFormat="1" ht="128.25" customHeight="1" x14ac:dyDescent="0.25">
      <c r="A12" s="75" t="s">
        <v>147</v>
      </c>
      <c r="B12" s="72" t="s">
        <v>167</v>
      </c>
      <c r="C12" s="26" t="str">
        <f t="shared" si="0"/>
        <v>Cuaderno de Estudio</v>
      </c>
      <c r="D12" s="14" t="s">
        <v>161</v>
      </c>
      <c r="E12" s="14" t="s">
        <v>162</v>
      </c>
      <c r="F12" s="14" t="str">
        <f t="shared" si="1"/>
        <v>MA_06_01_CO_IMG03_small</v>
      </c>
      <c r="G12" s="14" t="str">
        <f>IF(F12&lt;&gt;"",IF($G$4="Recurso",IF(LEFT($G$5,1)="M",VLOOKUP($G$5,'Definición técnica de imagenes'!$A$3:$G$17,5,FALSE),IF($G$5="F1",'Definición técnica de imagenes'!$E$15,'Definición técnica de imagenes'!$F$13)),'Definición técnica de imagenes'!$E$16),"")</f>
        <v>526 x 370 px</v>
      </c>
      <c r="H12" s="14" t="str">
        <f t="shared" si="2"/>
        <v>MA_06_01_CO_IMG03_zoom</v>
      </c>
      <c r="I12" s="14" t="str">
        <f>IF(OR(B12&lt;&gt;"",J12&lt;&gt;""),IF($G$4="Recurso",IF(LEFT($G$5,1)="M",IF(VLOOKUP($G$5,'Definición técnica de imagenes'!$A$3:$G$17,6,FALSE)=0,"",VLOOKUP($G$5,'Definición técnica de imagenes'!$A$3:$G$17,6,FALSE)),IF($G$5="F1","","")),'Definición técnica de imagenes'!$F$16),"")</f>
        <v>800 x 600 px</v>
      </c>
      <c r="J12" s="76" t="s">
        <v>168</v>
      </c>
      <c r="K12" s="19"/>
    </row>
    <row r="13" spans="1:16" s="12" customFormat="1" ht="114.75" customHeight="1" x14ac:dyDescent="0.25">
      <c r="A13" s="75" t="s">
        <v>148</v>
      </c>
      <c r="B13" s="72" t="s">
        <v>169</v>
      </c>
      <c r="C13" s="26" t="str">
        <f t="shared" si="0"/>
        <v>Cuaderno de Estudio</v>
      </c>
      <c r="D13" s="14" t="s">
        <v>161</v>
      </c>
      <c r="E13" s="14" t="s">
        <v>162</v>
      </c>
      <c r="F13" s="14" t="str">
        <f t="shared" si="1"/>
        <v>MA_06_01_CO_IMG04_small</v>
      </c>
      <c r="G13" s="14" t="str">
        <f>IF(F13&lt;&gt;"",IF($G$4="Recurso",IF(LEFT($G$5,1)="M",VLOOKUP($G$5,'Definición técnica de imagenes'!$A$3:$G$17,5,FALSE),IF($G$5="F1",'Definición técnica de imagenes'!$E$15,'Definición técnica de imagenes'!$F$13)),'Definición técnica de imagenes'!$E$16),"")</f>
        <v>526 x 370 px</v>
      </c>
      <c r="H13" s="14" t="str">
        <f t="shared" si="2"/>
        <v>MA_06_01_CO_IMG04_zoom</v>
      </c>
      <c r="I13" s="14" t="str">
        <f>IF(OR(B13&lt;&gt;"",J13&lt;&gt;""),IF($G$4="Recurso",IF(LEFT($G$5,1)="M",IF(VLOOKUP($G$5,'Definición técnica de imagenes'!$A$3:$G$17,6,FALSE)=0,"",VLOOKUP($G$5,'Definición técnica de imagenes'!$A$3:$G$17,6,FALSE)),IF($G$5="F1","","")),'Definición técnica de imagenes'!$F$16),"")</f>
        <v>800 x 600 px</v>
      </c>
      <c r="J13" s="76" t="s">
        <v>170</v>
      </c>
      <c r="K13" s="19"/>
    </row>
    <row r="14" spans="1:16" s="12" customFormat="1" ht="102.75" customHeight="1" x14ac:dyDescent="0.25">
      <c r="A14" s="75" t="s">
        <v>149</v>
      </c>
      <c r="B14" s="72" t="s">
        <v>171</v>
      </c>
      <c r="C14" s="26" t="str">
        <f t="shared" si="0"/>
        <v>Cuaderno de Estudio</v>
      </c>
      <c r="D14" s="14" t="s">
        <v>160</v>
      </c>
      <c r="E14" s="14" t="s">
        <v>162</v>
      </c>
      <c r="F14" s="14" t="str">
        <f t="shared" si="1"/>
        <v>MA_06_01_CO_IMG05_small</v>
      </c>
      <c r="G14" s="14" t="str">
        <f>IF(F14&lt;&gt;"",IF($G$4="Recurso",IF(LEFT($G$5,1)="M",VLOOKUP($G$5,'Definición técnica de imagenes'!$A$3:$G$17,5,FALSE),IF($G$5="F1",'Definición técnica de imagenes'!$E$15,'Definición técnica de imagenes'!$F$13)),'Definición técnica de imagenes'!$E$16),"")</f>
        <v>526 x 370 px</v>
      </c>
      <c r="H14" s="14" t="str">
        <f t="shared" si="2"/>
        <v>MA_06_01_CO_IMG05_zoom</v>
      </c>
      <c r="I14" s="14" t="str">
        <f>IF(OR(B14&lt;&gt;"",J14&lt;&gt;""),IF($G$4="Recurso",IF(LEFT($G$5,1)="M",IF(VLOOKUP($G$5,'Definición técnica de imagenes'!$A$3:$G$17,6,FALSE)=0,"",VLOOKUP($G$5,'Definición técnica de imagenes'!$A$3:$G$17,6,FALSE)),IF($G$5="F1","","")),'Definición técnica de imagenes'!$F$16),"")</f>
        <v>800 x 600 px</v>
      </c>
      <c r="J14" s="76" t="s">
        <v>172</v>
      </c>
      <c r="K14" s="19"/>
    </row>
    <row r="15" spans="1:16" s="12" customFormat="1" ht="117.75" customHeight="1" x14ac:dyDescent="0.25">
      <c r="A15" s="75" t="s">
        <v>150</v>
      </c>
      <c r="B15" s="72" t="s">
        <v>165</v>
      </c>
      <c r="C15" s="26" t="str">
        <f t="shared" si="0"/>
        <v>Cuaderno de Estudio</v>
      </c>
      <c r="D15" s="14" t="s">
        <v>160</v>
      </c>
      <c r="E15" s="14" t="s">
        <v>173</v>
      </c>
      <c r="F15" s="14" t="str">
        <f t="shared" si="1"/>
        <v>MA_06_01_CO_IMG06_small</v>
      </c>
      <c r="G15" s="14" t="str">
        <f>IF(F15&lt;&gt;"",IF($G$4="Recurso",IF(LEFT($G$5,1)="M",VLOOKUP($G$5,'Definición técnica de imagenes'!$A$3:$G$17,5,FALSE),IF($G$5="F1",'Definición técnica de imagenes'!$E$15,'Definición técnica de imagenes'!$F$13)),'Definición técnica de imagenes'!$E$16),"")</f>
        <v>526 x 370 px</v>
      </c>
      <c r="H15" s="14" t="str">
        <f t="shared" si="2"/>
        <v>MA_06_01_CO_IMG06_zoom</v>
      </c>
      <c r="I15" s="14" t="str">
        <f>IF(OR(B15&lt;&gt;"",J15&lt;&gt;""),IF($G$4="Recurso",IF(LEFT($G$5,1)="M",IF(VLOOKUP($G$5,'Definición técnica de imagenes'!$A$3:$G$17,6,FALSE)=0,"",VLOOKUP($G$5,'Definición técnica de imagenes'!$A$3:$G$17,6,FALSE)),IF($G$5="F1","","")),'Definición técnica de imagenes'!$F$16),"")</f>
        <v>800 x 600 px</v>
      </c>
      <c r="J15" s="73" t="s">
        <v>174</v>
      </c>
      <c r="K15" s="20"/>
    </row>
    <row r="16" spans="1:16" s="12" customFormat="1" ht="117.75" customHeight="1" x14ac:dyDescent="0.3">
      <c r="A16" s="75" t="s">
        <v>151</v>
      </c>
      <c r="B16" s="72" t="s">
        <v>165</v>
      </c>
      <c r="C16" s="26" t="str">
        <f t="shared" si="0"/>
        <v>Cuaderno de Estudio</v>
      </c>
      <c r="D16" s="14" t="s">
        <v>160</v>
      </c>
      <c r="E16" s="14" t="s">
        <v>162</v>
      </c>
      <c r="F16" s="14" t="str">
        <f t="shared" si="1"/>
        <v>MA_06_01_CO_IMG07_small</v>
      </c>
      <c r="G16" s="14" t="str">
        <f>IF(F16&lt;&gt;"",IF($G$4="Recurso",IF(LEFT($G$5,1)="M",VLOOKUP($G$5,'Definición técnica de imagenes'!$A$3:$G$17,5,FALSE),IF($G$5="F1",'Definición técnica de imagenes'!$E$15,'Definición técnica de imagenes'!$F$13)),'Definición técnica de imagenes'!$E$16),"")</f>
        <v>526 x 370 px</v>
      </c>
      <c r="H16" s="14" t="str">
        <f t="shared" si="2"/>
        <v>MA_06_01_CO_IMG07_zoom</v>
      </c>
      <c r="I16" s="14" t="str">
        <f>IF(OR(B16&lt;&gt;"",J16&lt;&gt;""),IF($G$4="Recurso",IF(LEFT($G$5,1)="M",IF(VLOOKUP($G$5,'Definición técnica de imagenes'!$A$3:$G$17,6,FALSE)=0,"",VLOOKUP($G$5,'Definición técnica de imagenes'!$A$3:$G$17,6,FALSE)),IF($G$5="F1","","")),'Definición técnica de imagenes'!$F$16),"")</f>
        <v>800 x 600 px</v>
      </c>
      <c r="J16" s="27"/>
      <c r="K16" s="28"/>
    </row>
    <row r="17" spans="1:11" s="12" customFormat="1" ht="97.5" customHeight="1" x14ac:dyDescent="0.25">
      <c r="A17" s="75" t="s">
        <v>152</v>
      </c>
      <c r="B17" s="72" t="s">
        <v>165</v>
      </c>
      <c r="C17" s="26" t="str">
        <f t="shared" si="0"/>
        <v>Cuaderno de Estudio</v>
      </c>
      <c r="D17" s="14" t="s">
        <v>160</v>
      </c>
      <c r="E17" s="14" t="s">
        <v>162</v>
      </c>
      <c r="F17" s="14" t="str">
        <f t="shared" si="1"/>
        <v>MA_06_01_CO_IMG08_small</v>
      </c>
      <c r="G17" s="14" t="str">
        <f>IF(F17&lt;&gt;"",IF($G$4="Recurso",IF(LEFT($G$5,1)="M",VLOOKUP($G$5,'Definición técnica de imagenes'!$A$3:$G$17,5,FALSE),IF($G$5="F1",'Definición técnica de imagenes'!$E$15,'Definición técnica de imagenes'!$F$13)),'Definición técnica de imagenes'!$E$16),"")</f>
        <v>526 x 370 px</v>
      </c>
      <c r="H17" s="14" t="str">
        <f t="shared" si="2"/>
        <v>MA_06_01_CO_IMG08_zoom</v>
      </c>
      <c r="I17" s="14" t="str">
        <f>IF(OR(B17&lt;&gt;"",J17&lt;&gt;""),IF($G$4="Recurso",IF(LEFT($G$5,1)="M",IF(VLOOKUP($G$5,'Definición técnica de imagenes'!$A$3:$G$17,6,FALSE)=0,"",VLOOKUP($G$5,'Definición técnica de imagenes'!$A$3:$G$17,6,FALSE)),IF($G$5="F1","","")),'Definición técnica de imagenes'!$F$16),"")</f>
        <v>800 x 600 px</v>
      </c>
      <c r="J17" s="20"/>
      <c r="K17" s="77" t="s">
        <v>175</v>
      </c>
    </row>
    <row r="18" spans="1:11" s="12" customFormat="1" ht="108" customHeight="1" x14ac:dyDescent="0.25">
      <c r="A18" s="75" t="s">
        <v>153</v>
      </c>
      <c r="B18" s="72" t="s">
        <v>165</v>
      </c>
      <c r="C18" s="26" t="str">
        <f t="shared" si="0"/>
        <v>Cuaderno de Estudio</v>
      </c>
      <c r="D18" s="14" t="s">
        <v>160</v>
      </c>
      <c r="E18" s="14" t="s">
        <v>162</v>
      </c>
      <c r="F18" s="14" t="str">
        <f t="shared" si="1"/>
        <v>MA_06_01_CO_IMG09_small</v>
      </c>
      <c r="G18" s="14" t="str">
        <f>IF(F18&lt;&gt;"",IF($G$4="Recurso",IF(LEFT($G$5,1)="M",VLOOKUP($G$5,'Definición técnica de imagenes'!$A$3:$G$17,5,FALSE),IF($G$5="F1",'Definición técnica de imagenes'!$E$15,'Definición técnica de imagenes'!$F$13)),'Definición técnica de imagenes'!$E$16),"")</f>
        <v>526 x 370 px</v>
      </c>
      <c r="H18" s="14" t="str">
        <f t="shared" si="2"/>
        <v>MA_06_01_CO_IMG09_zoom</v>
      </c>
      <c r="I18" s="14" t="str">
        <f>IF(OR(B18&lt;&gt;"",J18&lt;&gt;""),IF($G$4="Recurso",IF(LEFT($G$5,1)="M",IF(VLOOKUP($G$5,'Definición técnica de imagenes'!$A$3:$G$17,6,FALSE)=0,"",VLOOKUP($G$5,'Definición técnica de imagenes'!$A$3:$G$17,6,FALSE)),IF($G$5="F1","","")),'Definición técnica de imagenes'!$F$16),"")</f>
        <v>800 x 600 px</v>
      </c>
      <c r="J18" s="20"/>
      <c r="K18" s="77" t="s">
        <v>176</v>
      </c>
    </row>
    <row r="19" spans="1:11" s="12" customFormat="1" ht="115.5" customHeight="1" x14ac:dyDescent="0.25">
      <c r="A19" s="75" t="s">
        <v>154</v>
      </c>
      <c r="B19" s="72" t="s">
        <v>165</v>
      </c>
      <c r="C19" s="26" t="str">
        <f t="shared" si="0"/>
        <v>Cuaderno de Estudio</v>
      </c>
      <c r="D19" s="14" t="s">
        <v>160</v>
      </c>
      <c r="E19" s="14" t="s">
        <v>173</v>
      </c>
      <c r="F19" s="14" t="str">
        <f t="shared" si="1"/>
        <v>MA_06_01_CO_IMG10_small</v>
      </c>
      <c r="G19" s="14" t="str">
        <f>IF(F19&lt;&gt;"",IF($G$4="Recurso",IF(LEFT($G$5,1)="M",VLOOKUP($G$5,'Definición técnica de imagenes'!$A$3:$G$17,5,FALSE),IF($G$5="F1",'Definición técnica de imagenes'!$E$15,'Definición técnica de imagenes'!$F$13)),'Definición técnica de imagenes'!$E$16),"")</f>
        <v>526 x 370 px</v>
      </c>
      <c r="H19" s="14" t="str">
        <f t="shared" si="2"/>
        <v>MA_06_01_CO_IMG10_zoom</v>
      </c>
      <c r="I19" s="14" t="str">
        <f>IF(OR(B19&lt;&gt;"",J19&lt;&gt;""),IF($G$4="Recurso",IF(LEFT($G$5,1)="M",IF(VLOOKUP($G$5,'Definición técnica de imagenes'!$A$3:$G$17,6,FALSE)=0,"",VLOOKUP($G$5,'Definición técnica de imagenes'!$A$3:$G$17,6,FALSE)),IF($G$5="F1","","")),'Definición técnica de imagenes'!$F$16),"")</f>
        <v>800 x 600 px</v>
      </c>
      <c r="J19" s="27"/>
      <c r="K19" s="78" t="s">
        <v>177</v>
      </c>
    </row>
    <row r="20" spans="1:11" s="12" customFormat="1" ht="108" customHeight="1" x14ac:dyDescent="0.25">
      <c r="A20" s="75" t="s">
        <v>155</v>
      </c>
      <c r="B20" s="72" t="s">
        <v>165</v>
      </c>
      <c r="C20" s="26" t="str">
        <f t="shared" si="0"/>
        <v>Cuaderno de Estudio</v>
      </c>
      <c r="D20" s="14" t="s">
        <v>160</v>
      </c>
      <c r="E20" s="14" t="s">
        <v>162</v>
      </c>
      <c r="F20" s="14" t="str">
        <f t="shared" si="1"/>
        <v>MA_06_01_CO_IMG11_small</v>
      </c>
      <c r="G20" s="14" t="str">
        <f>IF(F20&lt;&gt;"",IF($G$4="Recurso",IF(LEFT($G$5,1)="M",VLOOKUP($G$5,'Definición técnica de imagenes'!$A$3:$G$17,5,FALSE),IF($G$5="F1",'Definición técnica de imagenes'!$E$15,'Definición técnica de imagenes'!$F$13)),'Definición técnica de imagenes'!$E$16),"")</f>
        <v>526 x 370 px</v>
      </c>
      <c r="H20" s="14" t="str">
        <f t="shared" si="2"/>
        <v>MA_06_01_CO_IMG11_zoom</v>
      </c>
      <c r="I20" s="14" t="str">
        <f>IF(OR(B20&lt;&gt;"",J20&lt;&gt;""),IF($G$4="Recurso",IF(LEFT($G$5,1)="M",IF(VLOOKUP($G$5,'Definición técnica de imagenes'!$A$3:$G$17,6,FALSE)=0,"",VLOOKUP($G$5,'Definición técnica de imagenes'!$A$3:$G$17,6,FALSE)),IF($G$5="F1","","")),'Definición técnica de imagenes'!$F$16),"")</f>
        <v>800 x 600 px</v>
      </c>
      <c r="J20" s="19"/>
      <c r="K20" s="77" t="s">
        <v>176</v>
      </c>
    </row>
    <row r="21" spans="1:11" s="12" customFormat="1" ht="113.25" customHeight="1" x14ac:dyDescent="0.25">
      <c r="A21" s="75" t="s">
        <v>156</v>
      </c>
      <c r="B21" s="72" t="s">
        <v>165</v>
      </c>
      <c r="C21" s="26" t="str">
        <f t="shared" si="0"/>
        <v>Cuaderno de Estudio</v>
      </c>
      <c r="D21" s="14" t="s">
        <v>160</v>
      </c>
      <c r="E21" s="14" t="s">
        <v>173</v>
      </c>
      <c r="F21" s="14" t="str">
        <f t="shared" si="1"/>
        <v>MA_06_01_CO_IMG12_small</v>
      </c>
      <c r="G21" s="14" t="str">
        <f>IF(F21&lt;&gt;"",IF($G$4="Recurso",IF(LEFT($G$5,1)="M",VLOOKUP($G$5,'Definición técnica de imagenes'!$A$3:$G$17,5,FALSE),IF($G$5="F1",'Definición técnica de imagenes'!$E$15,'Definición técnica de imagenes'!$F$13)),'Definición técnica de imagenes'!$E$16),"")</f>
        <v>526 x 370 px</v>
      </c>
      <c r="H21" s="14" t="str">
        <f t="shared" si="2"/>
        <v>MA_06_01_CO_IMG12_zoom</v>
      </c>
      <c r="I21" s="14" t="str">
        <f>IF(OR(B21&lt;&gt;"",J21&lt;&gt;""),IF($G$4="Recurso",IF(LEFT($G$5,1)="M",IF(VLOOKUP($G$5,'Definición técnica de imagenes'!$A$3:$G$17,6,FALSE)=0,"",VLOOKUP($G$5,'Definición técnica de imagenes'!$A$3:$G$17,6,FALSE)),IF($G$5="F1","","")),'Definición técnica de imagenes'!$F$16),"")</f>
        <v>800 x 600 px</v>
      </c>
      <c r="J21" s="73" t="s">
        <v>178</v>
      </c>
      <c r="K21" s="78" t="s">
        <v>177</v>
      </c>
    </row>
    <row r="22" spans="1:11" s="12" customFormat="1" ht="102" customHeight="1" x14ac:dyDescent="0.25">
      <c r="A22" s="75" t="s">
        <v>179</v>
      </c>
      <c r="B22" s="72" t="s">
        <v>165</v>
      </c>
      <c r="C22" s="26" t="str">
        <f t="shared" si="0"/>
        <v>Cuaderno de Estudio</v>
      </c>
      <c r="D22" s="14" t="s">
        <v>160</v>
      </c>
      <c r="E22" s="14" t="s">
        <v>173</v>
      </c>
      <c r="F22" s="14" t="str">
        <f t="shared" si="1"/>
        <v>MA_06_01_CO_IMG13_small</v>
      </c>
      <c r="G22" s="14" t="str">
        <f>IF(F22&lt;&gt;"",IF($G$4="Recurso",IF(LEFT($G$5,1)="M",VLOOKUP($G$5,'Definición técnica de imagenes'!$A$3:$G$17,5,FALSE),IF($G$5="F1",'Definición técnica de imagenes'!$E$15,'Definición técnica de imagenes'!$F$13)),'Definición técnica de imagenes'!$E$16),"")</f>
        <v>526 x 370 px</v>
      </c>
      <c r="H22" s="14" t="str">
        <f t="shared" si="2"/>
        <v>MA_06_01_CO_IMG13_zoom</v>
      </c>
      <c r="I22" s="14" t="str">
        <f>IF(OR(B22&lt;&gt;"",J22&lt;&gt;""),IF($G$4="Recurso",IF(LEFT($G$5,1)="M",IF(VLOOKUP($G$5,'Definición técnica de imagenes'!$A$3:$G$17,6,FALSE)=0,"",VLOOKUP($G$5,'Definición técnica de imagenes'!$A$3:$G$17,6,FALSE)),IF($G$5="F1","","")),'Definición técnica de imagenes'!$F$16),"")</f>
        <v>800 x 600 px</v>
      </c>
      <c r="J22" s="74" t="s">
        <v>178</v>
      </c>
      <c r="K22" s="79" t="s">
        <v>180</v>
      </c>
    </row>
    <row r="23" spans="1:11" s="12" customFormat="1" ht="123.75" customHeight="1" x14ac:dyDescent="0.25">
      <c r="A23" s="75" t="s">
        <v>181</v>
      </c>
      <c r="B23" s="72" t="s">
        <v>165</v>
      </c>
      <c r="C23" s="26" t="str">
        <f t="shared" si="0"/>
        <v>Cuaderno de Estudio</v>
      </c>
      <c r="D23" s="14" t="s">
        <v>160</v>
      </c>
      <c r="E23" s="14" t="s">
        <v>162</v>
      </c>
      <c r="F23" s="14" t="str">
        <f t="shared" si="1"/>
        <v>MA_06_01_CO_IMG14_small</v>
      </c>
      <c r="G23" s="14" t="str">
        <f>IF(F23&lt;&gt;"",IF($G$4="Recurso",IF(LEFT($G$5,1)="M",VLOOKUP($G$5,'Definición técnica de imagenes'!$A$3:$G$17,5,FALSE),IF($G$5="F1",'Definición técnica de imagenes'!$E$15,'Definición técnica de imagenes'!$F$13)),'Definición técnica de imagenes'!$E$16),"")</f>
        <v>526 x 370 px</v>
      </c>
      <c r="H23" s="14" t="str">
        <f t="shared" si="2"/>
        <v>MA_06_01_CO_IMG14_zoom</v>
      </c>
      <c r="I23" s="14" t="str">
        <f>IF(OR(B23&lt;&gt;"",J23&lt;&gt;""),IF($G$4="Recurso",IF(LEFT($G$5,1)="M",IF(VLOOKUP($G$5,'Definición técnica de imagenes'!$A$3:$G$17,6,FALSE)=0,"",VLOOKUP($G$5,'Definición técnica de imagenes'!$A$3:$G$17,6,FALSE)),IF($G$5="F1","","")),'Definición técnica de imagenes'!$F$16),"")</f>
        <v>800 x 600 px</v>
      </c>
      <c r="J23" s="76" t="s">
        <v>178</v>
      </c>
      <c r="K23" s="19"/>
    </row>
    <row r="24" spans="1:11" s="12" customFormat="1" ht="102" customHeight="1" x14ac:dyDescent="0.25">
      <c r="A24" s="75" t="s">
        <v>182</v>
      </c>
      <c r="B24" s="72" t="s">
        <v>165</v>
      </c>
      <c r="C24" s="26" t="str">
        <f t="shared" si="0"/>
        <v>Cuaderno de Estudio</v>
      </c>
      <c r="D24" s="14" t="s">
        <v>160</v>
      </c>
      <c r="E24" s="14" t="s">
        <v>173</v>
      </c>
      <c r="F24" s="14" t="str">
        <f t="shared" si="1"/>
        <v>MA_06_01_CO_IMG15_small</v>
      </c>
      <c r="G24" s="14" t="str">
        <f>IF(F24&lt;&gt;"",IF($G$4="Recurso",IF(LEFT($G$5,1)="M",VLOOKUP($G$5,'Definición técnica de imagenes'!$A$3:$G$17,5,FALSE),IF($G$5="F1",'Definición técnica de imagenes'!$E$15,'Definición técnica de imagenes'!$F$13)),'Definición técnica de imagenes'!$E$16),"")</f>
        <v>526 x 370 px</v>
      </c>
      <c r="H24" s="14" t="str">
        <f t="shared" si="2"/>
        <v>MA_06_01_CO_IMG15_zoom</v>
      </c>
      <c r="I24" s="14" t="str">
        <f>IF(OR(B24&lt;&gt;"",J24&lt;&gt;""),IF($G$4="Recurso",IF(LEFT($G$5,1)="M",IF(VLOOKUP($G$5,'Definición técnica de imagenes'!$A$3:$G$17,6,FALSE)=0,"",VLOOKUP($G$5,'Definición técnica de imagenes'!$A$3:$G$17,6,FALSE)),IF($G$5="F1","","")),'Definición técnica de imagenes'!$F$16),"")</f>
        <v>800 x 600 px</v>
      </c>
      <c r="J24" s="14"/>
      <c r="K24" s="80" t="s">
        <v>187</v>
      </c>
    </row>
    <row r="25" spans="1:11" s="12" customFormat="1" ht="105" customHeight="1" x14ac:dyDescent="0.25">
      <c r="A25" s="75" t="s">
        <v>183</v>
      </c>
      <c r="B25" s="72" t="s">
        <v>165</v>
      </c>
      <c r="C25" s="26" t="str">
        <f t="shared" si="0"/>
        <v>Cuaderno de Estudio</v>
      </c>
      <c r="D25" s="14" t="s">
        <v>160</v>
      </c>
      <c r="E25" s="14" t="s">
        <v>173</v>
      </c>
      <c r="F25" s="14" t="str">
        <f t="shared" si="1"/>
        <v>MA_06_01_CO_IMG16_small</v>
      </c>
      <c r="G25" s="14" t="str">
        <f>IF(F25&lt;&gt;"",IF($G$4="Recurso",IF(LEFT($G$5,1)="M",VLOOKUP($G$5,'Definición técnica de imagenes'!$A$3:$G$17,5,FALSE),IF($G$5="F1",'Definición técnica de imagenes'!$E$15,'Definición técnica de imagenes'!$F$13)),'Definición técnica de imagenes'!$E$16),"")</f>
        <v>526 x 370 px</v>
      </c>
      <c r="H25" s="14" t="str">
        <f t="shared" si="2"/>
        <v>MA_06_01_CO_IMG16_zoom</v>
      </c>
      <c r="I25" s="14" t="str">
        <f>IF(OR(B25&lt;&gt;"",J25&lt;&gt;""),IF($G$4="Recurso",IF(LEFT($G$5,1)="M",IF(VLOOKUP($G$5,'Definición técnica de imagenes'!$A$3:$G$17,6,FALSE)=0,"",VLOOKUP($G$5,'Definición técnica de imagenes'!$A$3:$G$17,6,FALSE)),IF($G$5="F1","","")),'Definición técnica de imagenes'!$F$16),"")</f>
        <v>800 x 600 px</v>
      </c>
      <c r="J25" s="14"/>
      <c r="K25" s="19"/>
    </row>
    <row r="26" spans="1:11" s="12" customFormat="1" ht="87.75" customHeight="1" x14ac:dyDescent="0.25">
      <c r="A26" s="75" t="s">
        <v>184</v>
      </c>
      <c r="B26" s="72" t="s">
        <v>165</v>
      </c>
      <c r="C26" s="26" t="str">
        <f t="shared" si="0"/>
        <v>Cuaderno de Estudio</v>
      </c>
      <c r="D26" s="14" t="s">
        <v>160</v>
      </c>
      <c r="E26" s="14" t="s">
        <v>173</v>
      </c>
      <c r="F26" s="14" t="str">
        <f t="shared" si="1"/>
        <v>MA_06_01_CO_IMG17_small</v>
      </c>
      <c r="G26" s="14" t="str">
        <f>IF(F26&lt;&gt;"",IF($G$4="Recurso",IF(LEFT($G$5,1)="M",VLOOKUP($G$5,'Definición técnica de imagenes'!$A$3:$G$17,5,FALSE),IF($G$5="F1",'Definición técnica de imagenes'!$E$15,'Definición técnica de imagenes'!$F$13)),'Definición técnica de imagenes'!$E$16),"")</f>
        <v>526 x 370 px</v>
      </c>
      <c r="H26" s="14" t="str">
        <f t="shared" si="2"/>
        <v>MA_06_01_CO_IMG17_zoom</v>
      </c>
      <c r="I26" s="14" t="str">
        <f>IF(OR(B26&lt;&gt;"",J26&lt;&gt;""),IF($G$4="Recurso",IF(LEFT($G$5,1)="M",IF(VLOOKUP($G$5,'Definición técnica de imagenes'!$A$3:$G$17,6,FALSE)=0,"",VLOOKUP($G$5,'Definición técnica de imagenes'!$A$3:$G$17,6,FALSE)),IF($G$5="F1","","")),'Definición técnica de imagenes'!$F$16),"")</f>
        <v>800 x 600 px</v>
      </c>
      <c r="J26" s="74" t="s">
        <v>178</v>
      </c>
      <c r="K26" s="79" t="s">
        <v>188</v>
      </c>
    </row>
    <row r="27" spans="1:11" s="12" customFormat="1" ht="97.5" customHeight="1" x14ac:dyDescent="0.25">
      <c r="A27" s="75" t="s">
        <v>185</v>
      </c>
      <c r="B27" s="72" t="s">
        <v>165</v>
      </c>
      <c r="C27" s="26" t="str">
        <f t="shared" si="0"/>
        <v>Cuaderno de Estudio</v>
      </c>
      <c r="D27" s="14" t="s">
        <v>160</v>
      </c>
      <c r="E27" s="14" t="s">
        <v>173</v>
      </c>
      <c r="F27" s="14" t="str">
        <f t="shared" si="1"/>
        <v>MA_06_01_CO_IMG18_small</v>
      </c>
      <c r="G27" s="14" t="str">
        <f>IF(F27&lt;&gt;"",IF($G$4="Recurso",IF(LEFT($G$5,1)="M",VLOOKUP($G$5,'Definición técnica de imagenes'!$A$3:$G$17,5,FALSE),IF($G$5="F1",'Definición técnica de imagenes'!$E$15,'Definición técnica de imagenes'!$F$13)),'Definición técnica de imagenes'!$E$16),"")</f>
        <v>526 x 370 px</v>
      </c>
      <c r="H27" s="14" t="str">
        <f t="shared" si="2"/>
        <v>MA_06_01_CO_IMG18_zoom</v>
      </c>
      <c r="I27" s="14" t="str">
        <f>IF(OR(B27&lt;&gt;"",J27&lt;&gt;""),IF($G$4="Recurso",IF(LEFT($G$5,1)="M",IF(VLOOKUP($G$5,'Definición técnica de imagenes'!$A$3:$G$17,6,FALSE)=0,"",VLOOKUP($G$5,'Definición técnica de imagenes'!$A$3:$G$17,6,FALSE)),IF($G$5="F1","","")),'Definición técnica de imagenes'!$F$16),"")</f>
        <v>800 x 600 px</v>
      </c>
      <c r="J27" s="76" t="s">
        <v>189</v>
      </c>
      <c r="K27" s="19"/>
    </row>
    <row r="28" spans="1:11" s="12" customFormat="1" ht="132" customHeight="1" x14ac:dyDescent="0.25">
      <c r="A28" s="75" t="s">
        <v>186</v>
      </c>
      <c r="B28" s="72" t="s">
        <v>165</v>
      </c>
      <c r="C28" s="26" t="str">
        <f t="shared" si="0"/>
        <v>Cuaderno de Estudio</v>
      </c>
      <c r="D28" s="14" t="s">
        <v>160</v>
      </c>
      <c r="E28" s="14" t="s">
        <v>173</v>
      </c>
      <c r="F28" s="14" t="str">
        <f t="shared" si="1"/>
        <v>MA_06_01_CO_IMG19_small</v>
      </c>
      <c r="G28" s="14" t="str">
        <f>IF(F28&lt;&gt;"",IF($G$4="Recurso",IF(LEFT($G$5,1)="M",VLOOKUP($G$5,'Definición técnica de imagenes'!$A$3:$G$17,5,FALSE),IF($G$5="F1",'Definición técnica de imagenes'!$E$15,'Definición técnica de imagenes'!$F$13)),'Definición técnica de imagenes'!$E$16),"")</f>
        <v>526 x 370 px</v>
      </c>
      <c r="H28" s="14" t="str">
        <f t="shared" si="2"/>
        <v>MA_06_01_CO_IMG19_zoom</v>
      </c>
      <c r="I28" s="14" t="str">
        <f>IF(OR(B28&lt;&gt;"",J28&lt;&gt;""),IF($G$4="Recurso",IF(LEFT($G$5,1)="M",IF(VLOOKUP($G$5,'Definición técnica de imagenes'!$A$3:$G$17,6,FALSE)=0,"",VLOOKUP($G$5,'Definición técnica de imagenes'!$A$3:$G$17,6,FALSE)),IF($G$5="F1","","")),'Definición técnica de imagenes'!$F$16),"")</f>
        <v>800 x 600 px</v>
      </c>
      <c r="J28" s="19"/>
      <c r="K28" s="19"/>
    </row>
    <row r="29" spans="1:11" s="12" customFormat="1" ht="127.5" customHeight="1" x14ac:dyDescent="0.25">
      <c r="A29" s="75" t="s">
        <v>190</v>
      </c>
      <c r="B29" s="72" t="s">
        <v>165</v>
      </c>
      <c r="C29" s="26" t="str">
        <f t="shared" si="0"/>
        <v>Cuaderno de Estudio</v>
      </c>
      <c r="D29" s="14" t="s">
        <v>160</v>
      </c>
      <c r="E29" s="14" t="s">
        <v>173</v>
      </c>
      <c r="F29" s="14" t="str">
        <f t="shared" si="1"/>
        <v>MA_06_01_CO_IMG20_small</v>
      </c>
      <c r="G29" s="14" t="str">
        <f>IF(F29&lt;&gt;"",IF($G$4="Recurso",IF(LEFT($G$5,1)="M",VLOOKUP($G$5,'Definición técnica de imagenes'!$A$3:$G$17,5,FALSE),IF($G$5="F1",'Definición técnica de imagenes'!$E$15,'Definición técnica de imagenes'!$F$13)),'Definición técnica de imagenes'!$E$16),"")</f>
        <v>526 x 370 px</v>
      </c>
      <c r="H29" s="14" t="str">
        <f t="shared" si="2"/>
        <v>MA_06_01_CO_IMG20_zoom</v>
      </c>
      <c r="I29" s="14" t="str">
        <f>IF(OR(B29&lt;&gt;"",J29&lt;&gt;""),IF($G$4="Recurso",IF(LEFT($G$5,1)="M",IF(VLOOKUP($G$5,'Definición técnica de imagenes'!$A$3:$G$17,6,FALSE)=0,"",VLOOKUP($G$5,'Definición técnica de imagenes'!$A$3:$G$17,6,FALSE)),IF($G$5="F1","","")),'Definición técnica de imagenes'!$F$16),"")</f>
        <v>800 x 600 px</v>
      </c>
      <c r="J29" s="19"/>
      <c r="K29" s="19"/>
    </row>
    <row r="30" spans="1:11" s="12" customFormat="1" ht="104.25" customHeight="1" x14ac:dyDescent="0.25">
      <c r="A30" s="75" t="s">
        <v>191</v>
      </c>
      <c r="B30" s="72" t="s">
        <v>165</v>
      </c>
      <c r="C30" s="26" t="str">
        <f t="shared" si="0"/>
        <v>Cuaderno de Estudio</v>
      </c>
      <c r="D30" s="14" t="s">
        <v>160</v>
      </c>
      <c r="E30" s="14" t="s">
        <v>173</v>
      </c>
      <c r="F30" s="14" t="str">
        <f t="shared" si="1"/>
        <v>MA_06_01_CO_IMG21_small</v>
      </c>
      <c r="G30" s="14" t="str">
        <f>IF(F30&lt;&gt;"",IF($G$4="Recurso",IF(LEFT($G$5,1)="M",VLOOKUP($G$5,'Definición técnica de imagenes'!$A$3:$G$17,5,FALSE),IF($G$5="F1",'Definición técnica de imagenes'!$E$15,'Definición técnica de imagenes'!$F$13)),'Definición técnica de imagenes'!$E$16),"")</f>
        <v>526 x 370 px</v>
      </c>
      <c r="H30" s="14" t="str">
        <f t="shared" si="2"/>
        <v>MA_06_01_CO_IMG21_zoom</v>
      </c>
      <c r="I30" s="14" t="str">
        <f>IF(OR(B30&lt;&gt;"",J30&lt;&gt;""),IF($G$4="Recurso",IF(LEFT($G$5,1)="M",IF(VLOOKUP($G$5,'Definición técnica de imagenes'!$A$3:$G$17,6,FALSE)=0,"",VLOOKUP($G$5,'Definición técnica de imagenes'!$A$3:$G$17,6,FALSE)),IF($G$5="F1","","")),'Definición técnica de imagenes'!$F$16),"")</f>
        <v>800 x 600 px</v>
      </c>
      <c r="J30" s="19"/>
      <c r="K30" s="79"/>
    </row>
    <row r="31" spans="1:11" s="12" customFormat="1" ht="116.25" customHeight="1" x14ac:dyDescent="0.25">
      <c r="A31" s="75" t="s">
        <v>192</v>
      </c>
      <c r="B31" s="72" t="s">
        <v>165</v>
      </c>
      <c r="C31" s="26" t="str">
        <f t="shared" si="0"/>
        <v>Cuaderno de Estudio</v>
      </c>
      <c r="D31" s="14" t="s">
        <v>160</v>
      </c>
      <c r="E31" s="14" t="s">
        <v>173</v>
      </c>
      <c r="F31" s="14" t="str">
        <f t="shared" si="1"/>
        <v>MA_06_01_CO_IMG22_small</v>
      </c>
      <c r="G31" s="14" t="str">
        <f>IF(F31&lt;&gt;"",IF($G$4="Recurso",IF(LEFT($G$5,1)="M",VLOOKUP($G$5,'Definición técnica de imagenes'!$A$3:$G$17,5,FALSE),IF($G$5="F1",'Definición técnica de imagenes'!$E$15,'Definición técnica de imagenes'!$F$13)),'Definición técnica de imagenes'!$E$16),"")</f>
        <v>526 x 370 px</v>
      </c>
      <c r="H31" s="14" t="str">
        <f t="shared" si="2"/>
        <v>MA_06_01_CO_IMG22_zoom</v>
      </c>
      <c r="I31" s="14" t="str">
        <f>IF(OR(B31&lt;&gt;"",J31&lt;&gt;""),IF($G$4="Recurso",IF(LEFT($G$5,1)="M",IF(VLOOKUP($G$5,'Definición técnica de imagenes'!$A$3:$G$17,6,FALSE)=0,"",VLOOKUP($G$5,'Definición técnica de imagenes'!$A$3:$G$17,6,FALSE)),IF($G$5="F1","","")),'Definición técnica de imagenes'!$F$16),"")</f>
        <v>800 x 600 px</v>
      </c>
      <c r="J31" s="19"/>
      <c r="K31" s="19"/>
    </row>
    <row r="32" spans="1:11" s="12" customFormat="1" ht="94.5" customHeight="1" x14ac:dyDescent="0.25">
      <c r="A32" s="75" t="s">
        <v>193</v>
      </c>
      <c r="B32" s="72" t="s">
        <v>165</v>
      </c>
      <c r="C32" s="26" t="str">
        <f t="shared" si="0"/>
        <v>Cuaderno de Estudio</v>
      </c>
      <c r="D32" s="14" t="s">
        <v>160</v>
      </c>
      <c r="E32" s="14" t="s">
        <v>173</v>
      </c>
      <c r="F32" s="14" t="str">
        <f t="shared" si="1"/>
        <v>MA_06_01_CO_IMG23_small</v>
      </c>
      <c r="G32" s="14" t="str">
        <f>IF(F32&lt;&gt;"",IF($G$4="Recurso",IF(LEFT($G$5,1)="M",VLOOKUP($G$5,'Definición técnica de imagenes'!$A$3:$G$17,5,FALSE),IF($G$5="F1",'Definición técnica de imagenes'!$E$15,'Definición técnica de imagenes'!$F$13)),'Definición técnica de imagenes'!$E$16),"")</f>
        <v>526 x 370 px</v>
      </c>
      <c r="H32" s="14" t="str">
        <f t="shared" si="2"/>
        <v>MA_06_01_CO_IMG23_zoom</v>
      </c>
      <c r="I32" s="14" t="str">
        <f>IF(OR(B32&lt;&gt;"",J32&lt;&gt;""),IF($G$4="Recurso",IF(LEFT($G$5,1)="M",IF(VLOOKUP($G$5,'Definición técnica de imagenes'!$A$3:$G$17,6,FALSE)=0,"",VLOOKUP($G$5,'Definición técnica de imagenes'!$A$3:$G$17,6,FALSE)),IF($G$5="F1","","")),'Definición técnica de imagenes'!$F$16),"")</f>
        <v>800 x 600 px</v>
      </c>
      <c r="J32" s="76" t="s">
        <v>201</v>
      </c>
      <c r="K32" s="79" t="s">
        <v>202</v>
      </c>
    </row>
    <row r="33" spans="1:11" s="12" customFormat="1" ht="101.25" customHeight="1" x14ac:dyDescent="0.25">
      <c r="A33" s="75" t="s">
        <v>194</v>
      </c>
      <c r="B33" s="72" t="s">
        <v>165</v>
      </c>
      <c r="C33" s="26" t="str">
        <f t="shared" si="0"/>
        <v>Cuaderno de Estudio</v>
      </c>
      <c r="D33" s="14" t="s">
        <v>160</v>
      </c>
      <c r="E33" s="14" t="s">
        <v>173</v>
      </c>
      <c r="F33" s="14" t="str">
        <f t="shared" si="1"/>
        <v>MA_06_01_CO_IMG24_small</v>
      </c>
      <c r="G33" s="14" t="str">
        <f>IF(F33&lt;&gt;"",IF($G$4="Recurso",IF(LEFT($G$5,1)="M",VLOOKUP($G$5,'Definición técnica de imagenes'!$A$3:$G$17,5,FALSE),IF($G$5="F1",'Definición técnica de imagenes'!$E$15,'Definición técnica de imagenes'!$F$13)),'Definición técnica de imagenes'!$E$16),"")</f>
        <v>526 x 370 px</v>
      </c>
      <c r="H33" s="14" t="str">
        <f t="shared" si="2"/>
        <v>MA_06_01_CO_IMG24_zoom</v>
      </c>
      <c r="I33" s="14" t="str">
        <f>IF(OR(B33&lt;&gt;"",J33&lt;&gt;""),IF($G$4="Recurso",IF(LEFT($G$5,1)="M",IF(VLOOKUP($G$5,'Definición técnica de imagenes'!$A$3:$G$17,6,FALSE)=0,"",VLOOKUP($G$5,'Definición técnica de imagenes'!$A$3:$G$17,6,FALSE)),IF($G$5="F1","","")),'Definición técnica de imagenes'!$F$16),"")</f>
        <v>800 x 600 px</v>
      </c>
      <c r="J33" s="76" t="s">
        <v>203</v>
      </c>
      <c r="K33" s="19"/>
    </row>
    <row r="34" spans="1:11" s="12" customFormat="1" ht="120" customHeight="1" x14ac:dyDescent="0.25">
      <c r="A34" s="75" t="s">
        <v>195</v>
      </c>
      <c r="B34" s="72" t="s">
        <v>165</v>
      </c>
      <c r="C34" s="26" t="str">
        <f t="shared" si="0"/>
        <v>Cuaderno de Estudio</v>
      </c>
      <c r="D34" s="14" t="s">
        <v>160</v>
      </c>
      <c r="E34" s="14" t="s">
        <v>173</v>
      </c>
      <c r="F34" s="14" t="str">
        <f t="shared" si="1"/>
        <v>MA_06_01_CO_IMG25_small</v>
      </c>
      <c r="G34" s="14" t="str">
        <f>IF(F34&lt;&gt;"",IF($G$4="Recurso",IF(LEFT($G$5,1)="M",VLOOKUP($G$5,'Definición técnica de imagenes'!$A$3:$G$17,5,FALSE),IF($G$5="F1",'Definición técnica de imagenes'!$E$15,'Definición técnica de imagenes'!$F$13)),'Definición técnica de imagenes'!$E$16),"")</f>
        <v>526 x 370 px</v>
      </c>
      <c r="H34" s="14" t="str">
        <f t="shared" si="2"/>
        <v>MA_06_01_CO_IMG25_zoom</v>
      </c>
      <c r="I34" s="14" t="str">
        <f>IF(OR(B34&lt;&gt;"",J34&lt;&gt;""),IF($G$4="Recurso",IF(LEFT($G$5,1)="M",IF(VLOOKUP($G$5,'Definición técnica de imagenes'!$A$3:$G$17,6,FALSE)=0,"",VLOOKUP($G$5,'Definición técnica de imagenes'!$A$3:$G$17,6,FALSE)),IF($G$5="F1","","")),'Definición técnica de imagenes'!$F$16),"")</f>
        <v>800 x 600 px</v>
      </c>
      <c r="J34" s="19"/>
      <c r="K34" s="19"/>
    </row>
    <row r="35" spans="1:11" s="12" customFormat="1" ht="136.5" customHeight="1" x14ac:dyDescent="0.25">
      <c r="A35" s="75" t="s">
        <v>196</v>
      </c>
      <c r="B35" s="72" t="s">
        <v>165</v>
      </c>
      <c r="C35" s="26" t="str">
        <f t="shared" si="0"/>
        <v>Cuaderno de Estudio</v>
      </c>
      <c r="D35" s="14" t="s">
        <v>160</v>
      </c>
      <c r="E35" s="14" t="s">
        <v>173</v>
      </c>
      <c r="F35" s="14" t="str">
        <f t="shared" si="1"/>
        <v>MA_06_01_CO_IMG26_small</v>
      </c>
      <c r="G35" s="14" t="str">
        <f>IF(F35&lt;&gt;"",IF($G$4="Recurso",IF(LEFT($G$5,1)="M",VLOOKUP($G$5,'Definición técnica de imagenes'!$A$3:$G$17,5,FALSE),IF($G$5="F1",'Definición técnica de imagenes'!$E$15,'Definición técnica de imagenes'!$F$13)),'Definición técnica de imagenes'!$E$16),"")</f>
        <v>526 x 370 px</v>
      </c>
      <c r="H35" s="14" t="str">
        <f t="shared" si="2"/>
        <v>MA_06_01_CO_IMG26_zoom</v>
      </c>
      <c r="I35" s="14" t="str">
        <f>IF(OR(B35&lt;&gt;"",J35&lt;&gt;""),IF($G$4="Recurso",IF(LEFT($G$5,1)="M",IF(VLOOKUP($G$5,'Definición técnica de imagenes'!$A$3:$G$17,6,FALSE)=0,"",VLOOKUP($G$5,'Definición técnica de imagenes'!$A$3:$G$17,6,FALSE)),IF($G$5="F1","","")),'Definición técnica de imagenes'!$F$16),"")</f>
        <v>800 x 600 px</v>
      </c>
      <c r="J35" s="14"/>
      <c r="K35" s="15"/>
    </row>
    <row r="36" spans="1:11" s="12" customFormat="1" ht="99" customHeight="1" x14ac:dyDescent="0.25">
      <c r="A36" s="75" t="s">
        <v>197</v>
      </c>
      <c r="B36" s="72" t="s">
        <v>165</v>
      </c>
      <c r="C36" s="26" t="str">
        <f t="shared" si="0"/>
        <v>Cuaderno de Estudio</v>
      </c>
      <c r="D36" s="14" t="s">
        <v>160</v>
      </c>
      <c r="E36" s="14" t="s">
        <v>173</v>
      </c>
      <c r="F36" s="14" t="str">
        <f t="shared" si="1"/>
        <v>MA_06_01_CO_IMG27_small</v>
      </c>
      <c r="G36" s="14" t="str">
        <f>IF(F36&lt;&gt;"",IF($G$4="Recurso",IF(LEFT($G$5,1)="M",VLOOKUP($G$5,'Definición técnica de imagenes'!$A$3:$G$17,5,FALSE),IF($G$5="F1",'Definición técnica de imagenes'!$E$15,'Definición técnica de imagenes'!$F$13)),'Definición técnica de imagenes'!$E$16),"")</f>
        <v>526 x 370 px</v>
      </c>
      <c r="H36" s="14" t="str">
        <f t="shared" si="2"/>
        <v>MA_06_01_CO_IMG27_zoom</v>
      </c>
      <c r="I36" s="14" t="str">
        <f>IF(OR(B36&lt;&gt;"",J36&lt;&gt;""),IF($G$4="Recurso",IF(LEFT($G$5,1)="M",IF(VLOOKUP($G$5,'Definición técnica de imagenes'!$A$3:$G$17,6,FALSE)=0,"",VLOOKUP($G$5,'Definición técnica de imagenes'!$A$3:$G$17,6,FALSE)),IF($G$5="F1","","")),'Definición técnica de imagenes'!$F$16),"")</f>
        <v>800 x 600 px</v>
      </c>
      <c r="J36" s="14"/>
      <c r="K36" s="15"/>
    </row>
    <row r="37" spans="1:11" s="12" customFormat="1" ht="120.75" customHeight="1" x14ac:dyDescent="0.25">
      <c r="A37" s="75" t="s">
        <v>198</v>
      </c>
      <c r="B37" s="72" t="s">
        <v>165</v>
      </c>
      <c r="C37" s="26" t="str">
        <f t="shared" si="0"/>
        <v>Cuaderno de Estudio</v>
      </c>
      <c r="D37" s="14" t="s">
        <v>160</v>
      </c>
      <c r="E37" s="14" t="s">
        <v>173</v>
      </c>
      <c r="F37" s="14" t="str">
        <f t="shared" si="1"/>
        <v>MA_06_01_CO_IMG28_small</v>
      </c>
      <c r="G37" s="14" t="str">
        <f>IF(F37&lt;&gt;"",IF($G$4="Recurso",IF(LEFT($G$5,1)="M",VLOOKUP($G$5,'Definición técnica de imagenes'!$A$3:$G$17,5,FALSE),IF($G$5="F1",'Definición técnica de imagenes'!$E$15,'Definición técnica de imagenes'!$F$13)),'Definición técnica de imagenes'!$E$16),"")</f>
        <v>526 x 370 px</v>
      </c>
      <c r="H37" s="14" t="str">
        <f t="shared" si="2"/>
        <v>MA_06_01_CO_IMG28_zoom</v>
      </c>
      <c r="I37" s="14" t="str">
        <f>IF(OR(B37&lt;&gt;"",J37&lt;&gt;""),IF($G$4="Recurso",IF(LEFT($G$5,1)="M",IF(VLOOKUP($G$5,'Definición técnica de imagenes'!$A$3:$G$17,6,FALSE)=0,"",VLOOKUP($G$5,'Definición técnica de imagenes'!$A$3:$G$17,6,FALSE)),IF($G$5="F1","","")),'Definición técnica de imagenes'!$F$16),"")</f>
        <v>800 x 600 px</v>
      </c>
      <c r="J37" s="21"/>
      <c r="K37" s="15"/>
    </row>
    <row r="38" spans="1:11" s="12" customFormat="1" ht="103.5" customHeight="1" x14ac:dyDescent="0.25">
      <c r="A38" s="75" t="s">
        <v>199</v>
      </c>
      <c r="B38" s="72" t="s">
        <v>165</v>
      </c>
      <c r="C38" s="26" t="str">
        <f t="shared" si="0"/>
        <v>Cuaderno de Estudio</v>
      </c>
      <c r="D38" s="14" t="s">
        <v>160</v>
      </c>
      <c r="E38" s="14" t="s">
        <v>173</v>
      </c>
      <c r="F38" s="14" t="str">
        <f t="shared" si="1"/>
        <v>MA_06_01_CO_IMG29_small</v>
      </c>
      <c r="G38" s="14" t="str">
        <f>IF(F38&lt;&gt;"",IF($G$4="Recurso",IF(LEFT($G$5,1)="M",VLOOKUP($G$5,'Definición técnica de imagenes'!$A$3:$G$17,5,FALSE),IF($G$5="F1",'Definición técnica de imagenes'!$E$15,'Definición técnica de imagenes'!$F$13)),'Definición técnica de imagenes'!$E$16),"")</f>
        <v>526 x 370 px</v>
      </c>
      <c r="H38" s="14" t="str">
        <f t="shared" si="2"/>
        <v>MA_06_01_CO_IMG29_zoom</v>
      </c>
      <c r="I38" s="14" t="str">
        <f>IF(OR(B38&lt;&gt;"",J38&lt;&gt;""),IF($G$4="Recurso",IF(LEFT($G$5,1)="M",IF(VLOOKUP($G$5,'Definición técnica de imagenes'!$A$3:$G$17,6,FALSE)=0,"",VLOOKUP($G$5,'Definición técnica de imagenes'!$A$3:$G$17,6,FALSE)),IF($G$5="F1","","")),'Definición técnica de imagenes'!$F$16),"")</f>
        <v>800 x 600 px</v>
      </c>
      <c r="J38" s="22"/>
      <c r="K38" s="15"/>
    </row>
    <row r="39" spans="1:11" s="12" customFormat="1" ht="131.25" customHeight="1" x14ac:dyDescent="0.25">
      <c r="A39" s="75" t="s">
        <v>200</v>
      </c>
      <c r="B39" s="72" t="s">
        <v>165</v>
      </c>
      <c r="C39" s="26" t="str">
        <f t="shared" si="0"/>
        <v>Cuaderno de Estudio</v>
      </c>
      <c r="D39" s="14" t="s">
        <v>160</v>
      </c>
      <c r="E39" s="14" t="s">
        <v>173</v>
      </c>
      <c r="F39" s="14" t="str">
        <f t="shared" si="1"/>
        <v>MA_06_01_CO_IMG30_small</v>
      </c>
      <c r="G39" s="14" t="str">
        <f>IF(F39&lt;&gt;"",IF($G$4="Recurso",IF(LEFT($G$5,1)="M",VLOOKUP($G$5,'Definición técnica de imagenes'!$A$3:$G$17,5,FALSE),IF($G$5="F1",'Definición técnica de imagenes'!$E$15,'Definición técnica de imagenes'!$F$13)),'Definición técnica de imagenes'!$E$16),"")</f>
        <v>526 x 370 px</v>
      </c>
      <c r="H39" s="14" t="str">
        <f t="shared" si="2"/>
        <v>MA_06_01_CO_IMG30_zoom</v>
      </c>
      <c r="I39" s="14" t="str">
        <f>IF(OR(B39&lt;&gt;"",J39&lt;&gt;""),IF($G$4="Recurso",IF(LEFT($G$5,1)="M",IF(VLOOKUP($G$5,'Definición técnica de imagenes'!$A$3:$G$17,6,FALSE)=0,"",VLOOKUP($G$5,'Definición técnica de imagenes'!$A$3:$G$17,6,FALSE)),IF($G$5="F1","","")),'Definición técnica de imagenes'!$F$16),"")</f>
        <v>800 x 600 px</v>
      </c>
      <c r="J39" s="14"/>
      <c r="K39" s="15"/>
    </row>
    <row r="40" spans="1:11" s="12" customFormat="1" ht="132" customHeight="1" x14ac:dyDescent="0.25">
      <c r="A40" s="75" t="s">
        <v>204</v>
      </c>
      <c r="B40" s="72" t="s">
        <v>165</v>
      </c>
      <c r="C40" s="26" t="str">
        <f t="shared" si="0"/>
        <v>Cuaderno de Estudio</v>
      </c>
      <c r="D40" s="14" t="s">
        <v>160</v>
      </c>
      <c r="E40" s="14" t="s">
        <v>173</v>
      </c>
      <c r="F40" s="14" t="str">
        <f t="shared" si="1"/>
        <v>MA_06_01_CO_IMG31_small</v>
      </c>
      <c r="G40" s="14" t="str">
        <f>IF(F40&lt;&gt;"",IF($G$4="Recurso",IF(LEFT($G$5,1)="M",VLOOKUP($G$5,'Definición técnica de imagenes'!$A$3:$G$17,5,FALSE),IF($G$5="F1",'Definición técnica de imagenes'!$E$15,'Definición técnica de imagenes'!$F$13)),'Definición técnica de imagenes'!$E$16),"")</f>
        <v>526 x 370 px</v>
      </c>
      <c r="H40" s="14" t="str">
        <f t="shared" si="2"/>
        <v>MA_06_01_CO_IMG31_zoom</v>
      </c>
      <c r="I40" s="14" t="str">
        <f>IF(OR(B40&lt;&gt;"",J40&lt;&gt;""),IF($G$4="Recurso",IF(LEFT($G$5,1)="M",IF(VLOOKUP($G$5,'Definición técnica de imagenes'!$A$3:$G$17,6,FALSE)=0,"",VLOOKUP($G$5,'Definición técnica de imagenes'!$A$3:$G$17,6,FALSE)),IF($G$5="F1","","")),'Definición técnica de imagenes'!$F$16),"")</f>
        <v>800 x 600 px</v>
      </c>
      <c r="J40" s="14"/>
      <c r="K40" s="15"/>
    </row>
    <row r="41" spans="1:11" s="12" customFormat="1" x14ac:dyDescent="0.25">
      <c r="A41" s="13" t="str">
        <f t="shared" ref="A41:A83" si="3">IF(OR(B41&lt;&gt;"",J41&lt;&gt;""),CONCATENATE(LEFT(A40,3),IF(MID(A40,4,2)+1&lt;10,CONCATENATE("0",MID(A40,4,2)+1),MID(A40,4,2)+1)),"")</f>
        <v/>
      </c>
      <c r="B41" s="13"/>
      <c r="C41" s="26" t="str">
        <f t="shared" si="0"/>
        <v/>
      </c>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t="str">
        <f t="shared" si="3"/>
        <v/>
      </c>
      <c r="B42" s="13"/>
      <c r="C42" s="26" t="str">
        <f t="shared" si="0"/>
        <v/>
      </c>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t="str">
        <f t="shared" si="3"/>
        <v/>
      </c>
      <c r="B43" s="13"/>
      <c r="C43" s="26" t="str">
        <f t="shared" si="0"/>
        <v/>
      </c>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t="str">
        <f t="shared" si="3"/>
        <v/>
      </c>
      <c r="B44" s="13"/>
      <c r="C44" s="26" t="str">
        <f t="shared" si="0"/>
        <v/>
      </c>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t="str">
        <f t="shared" si="3"/>
        <v/>
      </c>
      <c r="B45" s="13"/>
      <c r="C45" s="26" t="str">
        <f t="shared" si="0"/>
        <v/>
      </c>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t="str">
        <f t="shared" si="3"/>
        <v/>
      </c>
      <c r="B46" s="13"/>
      <c r="C46" s="26" t="str">
        <f t="shared" si="0"/>
        <v/>
      </c>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t="str">
        <f t="shared" si="3"/>
        <v/>
      </c>
      <c r="B47" s="13"/>
      <c r="C47" s="26" t="str">
        <f t="shared" si="0"/>
        <v/>
      </c>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t="str">
        <f t="shared" si="3"/>
        <v/>
      </c>
      <c r="B48" s="13"/>
      <c r="C48" s="26" t="str">
        <f t="shared" si="0"/>
        <v/>
      </c>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t="str">
        <f t="shared" si="3"/>
        <v/>
      </c>
      <c r="B49" s="13"/>
      <c r="C49" s="26" t="str">
        <f t="shared" si="0"/>
        <v/>
      </c>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t="str">
        <f t="shared" si="3"/>
        <v/>
      </c>
      <c r="B50" s="13"/>
      <c r="C50" s="26" t="str">
        <f t="shared" si="0"/>
        <v/>
      </c>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t="str">
        <f t="shared" si="3"/>
        <v/>
      </c>
      <c r="B51" s="13"/>
      <c r="C51" s="26" t="str">
        <f t="shared" si="0"/>
        <v/>
      </c>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t="str">
        <f t="shared" si="3"/>
        <v/>
      </c>
      <c r="B52" s="13"/>
      <c r="C52" s="26" t="str">
        <f t="shared" si="0"/>
        <v/>
      </c>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t="str">
        <f t="shared" si="3"/>
        <v/>
      </c>
      <c r="B53" s="13"/>
      <c r="C53" s="26" t="str">
        <f t="shared" si="0"/>
        <v/>
      </c>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t="str">
        <f t="shared" si="3"/>
        <v/>
      </c>
      <c r="B54" s="13"/>
      <c r="C54" s="26" t="str">
        <f t="shared" si="0"/>
        <v/>
      </c>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t="str">
        <f t="shared" si="3"/>
        <v/>
      </c>
      <c r="B55" s="13"/>
      <c r="C55" s="26" t="str">
        <f t="shared" si="0"/>
        <v/>
      </c>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t="str">
        <f t="shared" si="3"/>
        <v/>
      </c>
      <c r="B56" s="13"/>
      <c r="C56" s="26" t="str">
        <f t="shared" si="0"/>
        <v/>
      </c>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t="str">
        <f t="shared" si="3"/>
        <v/>
      </c>
      <c r="B57" s="13"/>
      <c r="C57" s="26" t="str">
        <f t="shared" si="0"/>
        <v/>
      </c>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t="str">
        <f t="shared" si="3"/>
        <v/>
      </c>
      <c r="B58" s="13"/>
      <c r="C58" s="26" t="str">
        <f t="shared" si="0"/>
        <v/>
      </c>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t="str">
        <f t="shared" si="3"/>
        <v/>
      </c>
      <c r="B59" s="13"/>
      <c r="C59" s="26" t="str">
        <f t="shared" si="0"/>
        <v/>
      </c>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t="str">
        <f t="shared" si="3"/>
        <v/>
      </c>
      <c r="B60" s="13"/>
      <c r="C60" s="26" t="str">
        <f t="shared" si="0"/>
        <v/>
      </c>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t="str">
        <f t="shared" si="3"/>
        <v/>
      </c>
      <c r="B61" s="13"/>
      <c r="C61" s="26" t="str">
        <f t="shared" si="0"/>
        <v/>
      </c>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t="str">
        <f t="shared" si="3"/>
        <v/>
      </c>
      <c r="B62" s="13"/>
      <c r="C62" s="26" t="str">
        <f t="shared" si="0"/>
        <v/>
      </c>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t="str">
        <f t="shared" si="3"/>
        <v/>
      </c>
      <c r="B63" s="13"/>
      <c r="C63" s="26" t="str">
        <f t="shared" si="0"/>
        <v/>
      </c>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t="str">
        <f t="shared" si="3"/>
        <v/>
      </c>
      <c r="B64" s="13"/>
      <c r="C64" s="26" t="str">
        <f t="shared" si="0"/>
        <v/>
      </c>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t="str">
        <f t="shared" si="3"/>
        <v/>
      </c>
      <c r="B65" s="13"/>
      <c r="C65" s="26" t="str">
        <f t="shared" si="0"/>
        <v/>
      </c>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t="str">
        <f t="shared" si="3"/>
        <v/>
      </c>
      <c r="B66" s="13"/>
      <c r="C66" s="26" t="str">
        <f t="shared" si="0"/>
        <v/>
      </c>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t="str">
        <f t="shared" si="3"/>
        <v/>
      </c>
      <c r="B67" s="13"/>
      <c r="C67" s="26" t="str">
        <f t="shared" si="0"/>
        <v/>
      </c>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t="str">
        <f t="shared" si="3"/>
        <v/>
      </c>
      <c r="B68" s="13"/>
      <c r="C68" s="26" t="str">
        <f t="shared" si="0"/>
        <v/>
      </c>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t="str">
        <f t="shared" si="3"/>
        <v/>
      </c>
      <c r="B69" s="13"/>
      <c r="C69" s="26" t="str">
        <f t="shared" si="0"/>
        <v/>
      </c>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t="str">
        <f t="shared" si="3"/>
        <v/>
      </c>
      <c r="B70" s="13"/>
      <c r="C70" s="26" t="str">
        <f t="shared" si="0"/>
        <v/>
      </c>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t="str">
        <f t="shared" si="3"/>
        <v/>
      </c>
      <c r="B71" s="13"/>
      <c r="C71" s="26" t="str">
        <f t="shared" si="0"/>
        <v/>
      </c>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t="str">
        <f t="shared" si="3"/>
        <v/>
      </c>
      <c r="B72" s="13"/>
      <c r="C72" s="26" t="str">
        <f t="shared" si="0"/>
        <v/>
      </c>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t="str">
        <f t="shared" si="3"/>
        <v/>
      </c>
      <c r="B73" s="13"/>
      <c r="C73" s="26" t="str">
        <f t="shared" si="0"/>
        <v/>
      </c>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t="str">
        <f t="shared" si="3"/>
        <v/>
      </c>
      <c r="B74" s="13"/>
      <c r="C74" s="26" t="str">
        <f t="shared" si="0"/>
        <v/>
      </c>
      <c r="D74" s="14"/>
      <c r="E74" s="14"/>
      <c r="F74" s="14" t="str">
        <f t="shared" si="1"/>
        <v/>
      </c>
      <c r="G74" s="14" t="str">
        <f>IF(F74&lt;&gt;"",IF($G$4="Recurso",IF(LEFT($G$5,1)="M",VLOOKUP($G$5,'Definición técnica de imagenes'!$A$3:$G$17,5,FALSE),IF($G$5="F1",'Definición técnica de imagenes'!$E$15,'Definición técnica de imagenes'!$F$13)),'Definición técnica de imagenes'!$E$16),"")</f>
        <v/>
      </c>
      <c r="H74" s="14" t="str">
        <f t="shared" si="2"/>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t="str">
        <f t="shared" si="3"/>
        <v/>
      </c>
      <c r="B75" s="13"/>
      <c r="C75" s="26" t="str">
        <f t="shared" ref="C75:C108" si="4">IF(OR(B75&lt;&gt;"",J75&lt;&gt;""),IF($G$4="Recurso",CONCATENATE($G$4," ",$G$5),$G$4),"")</f>
        <v/>
      </c>
      <c r="D75" s="14"/>
      <c r="E75" s="14"/>
      <c r="F75" s="14" t="str">
        <f t="shared" ref="F75:F108" si="5">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6">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t="str">
        <f t="shared" si="3"/>
        <v/>
      </c>
      <c r="B76" s="13"/>
      <c r="C76" s="26" t="str">
        <f t="shared" si="4"/>
        <v/>
      </c>
      <c r="D76" s="14"/>
      <c r="E76" s="14"/>
      <c r="F76" s="14" t="str">
        <f t="shared" si="5"/>
        <v/>
      </c>
      <c r="G76" s="14" t="str">
        <f>IF(F76&lt;&gt;"",IF($G$4="Recurso",IF(LEFT($G$5,1)="M",VLOOKUP($G$5,'Definición técnica de imagenes'!$A$3:$G$17,5,FALSE),IF($G$5="F1",'Definición técnica de imagenes'!$E$15,'Definición técnica de imagenes'!$F$13)),'Definición técnica de imagenes'!$E$16),"")</f>
        <v/>
      </c>
      <c r="H76" s="14" t="str">
        <f t="shared" si="6"/>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t="str">
        <f t="shared" si="3"/>
        <v/>
      </c>
      <c r="B77" s="13"/>
      <c r="C77" s="26" t="str">
        <f t="shared" si="4"/>
        <v/>
      </c>
      <c r="D77" s="14"/>
      <c r="E77" s="14"/>
      <c r="F77" s="14" t="str">
        <f t="shared" si="5"/>
        <v/>
      </c>
      <c r="G77" s="14" t="str">
        <f>IF(F77&lt;&gt;"",IF($G$4="Recurso",IF(LEFT($G$5,1)="M",VLOOKUP($G$5,'Definición técnica de imagenes'!$A$3:$G$17,5,FALSE),IF($G$5="F1",'Definición técnica de imagenes'!$E$15,'Definición técnica de imagenes'!$F$13)),'Definición técnica de imagenes'!$E$16),"")</f>
        <v/>
      </c>
      <c r="H77" s="14" t="str">
        <f t="shared" si="6"/>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t="str">
        <f t="shared" si="3"/>
        <v/>
      </c>
      <c r="B78" s="13"/>
      <c r="C78" s="26" t="str">
        <f t="shared" si="4"/>
        <v/>
      </c>
      <c r="D78" s="14"/>
      <c r="E78" s="14"/>
      <c r="F78" s="14" t="str">
        <f t="shared" si="5"/>
        <v/>
      </c>
      <c r="G78" s="14" t="str">
        <f>IF(F78&lt;&gt;"",IF($G$4="Recurso",IF(LEFT($G$5,1)="M",VLOOKUP($G$5,'Definición técnica de imagenes'!$A$3:$G$17,5,FALSE),IF($G$5="F1",'Definición técnica de imagenes'!$E$15,'Definición técnica de imagenes'!$F$13)),'Definición técnica de imagenes'!$E$16),"")</f>
        <v/>
      </c>
      <c r="H78" s="14" t="str">
        <f t="shared" si="6"/>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t="str">
        <f t="shared" si="3"/>
        <v/>
      </c>
      <c r="B79" s="13"/>
      <c r="C79" s="26" t="str">
        <f t="shared" si="4"/>
        <v/>
      </c>
      <c r="D79" s="14"/>
      <c r="E79" s="14"/>
      <c r="F79" s="14" t="str">
        <f t="shared" si="5"/>
        <v/>
      </c>
      <c r="G79" s="14" t="str">
        <f>IF(F79&lt;&gt;"",IF($G$4="Recurso",IF(LEFT($G$5,1)="M",VLOOKUP($G$5,'Definición técnica de imagenes'!$A$3:$G$17,5,FALSE),IF($G$5="F1",'Definición técnica de imagenes'!$E$15,'Definición técnica de imagenes'!$F$13)),'Definición técnica de imagenes'!$E$16),"")</f>
        <v/>
      </c>
      <c r="H79" s="14" t="str">
        <f t="shared" si="6"/>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t="str">
        <f t="shared" si="3"/>
        <v/>
      </c>
      <c r="B80" s="13"/>
      <c r="C80" s="26" t="str">
        <f t="shared" si="4"/>
        <v/>
      </c>
      <c r="D80" s="14"/>
      <c r="E80" s="14"/>
      <c r="F80" s="14" t="str">
        <f t="shared" si="5"/>
        <v/>
      </c>
      <c r="G80" s="14" t="str">
        <f>IF(F80&lt;&gt;"",IF($G$4="Recurso",IF(LEFT($G$5,1)="M",VLOOKUP($G$5,'Definición técnica de imagenes'!$A$3:$G$17,5,FALSE),IF($G$5="F1",'Definición técnica de imagenes'!$E$15,'Definición técnica de imagenes'!$F$13)),'Definición técnica de imagenes'!$E$16),"")</f>
        <v/>
      </c>
      <c r="H80" s="14" t="str">
        <f t="shared" si="6"/>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t="str">
        <f t="shared" si="3"/>
        <v/>
      </c>
      <c r="B81" s="13"/>
      <c r="C81" s="26" t="str">
        <f t="shared" si="4"/>
        <v/>
      </c>
      <c r="D81" s="14"/>
      <c r="E81" s="14"/>
      <c r="F81" s="14" t="str">
        <f t="shared" si="5"/>
        <v/>
      </c>
      <c r="G81" s="14" t="str">
        <f>IF(F81&lt;&gt;"",IF($G$4="Recurso",IF(LEFT($G$5,1)="M",VLOOKUP($G$5,'Definición técnica de imagenes'!$A$3:$G$17,5,FALSE),IF($G$5="F1",'Definición técnica de imagenes'!$E$15,'Definición técnica de imagenes'!$F$13)),'Definición técnica de imagenes'!$E$16),"")</f>
        <v/>
      </c>
      <c r="H81" s="14" t="str">
        <f t="shared" si="6"/>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t="str">
        <f t="shared" si="3"/>
        <v/>
      </c>
      <c r="B82" s="13"/>
      <c r="C82" s="26" t="str">
        <f t="shared" si="4"/>
        <v/>
      </c>
      <c r="D82" s="14"/>
      <c r="E82" s="14"/>
      <c r="F82" s="14" t="str">
        <f t="shared" si="5"/>
        <v/>
      </c>
      <c r="G82" s="14" t="str">
        <f>IF(F82&lt;&gt;"",IF($G$4="Recurso",IF(LEFT($G$5,1)="M",VLOOKUP($G$5,'Definición técnica de imagenes'!$A$3:$G$17,5,FALSE),IF($G$5="F1",'Definición técnica de imagenes'!$E$15,'Definición técnica de imagenes'!$F$13)),'Definición técnica de imagenes'!$E$16),"")</f>
        <v/>
      </c>
      <c r="H82" s="14" t="str">
        <f t="shared" si="6"/>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t="str">
        <f t="shared" si="3"/>
        <v/>
      </c>
      <c r="B83" s="13"/>
      <c r="C83" s="26" t="str">
        <f t="shared" si="4"/>
        <v/>
      </c>
      <c r="D83" s="14"/>
      <c r="E83" s="14"/>
      <c r="F83" s="14" t="str">
        <f t="shared" si="5"/>
        <v/>
      </c>
      <c r="G83" s="14" t="str">
        <f>IF(F83&lt;&gt;"",IF($G$4="Recurso",IF(LEFT($G$5,1)="M",VLOOKUP($G$5,'Definición técnica de imagenes'!$A$3:$G$17,5,FALSE),IF($G$5="F1",'Definición técnica de imagenes'!$E$15,'Definición técnica de imagenes'!$F$13)),'Definición técnica de imagenes'!$E$16),"")</f>
        <v/>
      </c>
      <c r="H83" s="14" t="str">
        <f t="shared" si="6"/>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t="str">
        <f t="shared" ref="A84:A108" si="7">IF(OR(B84&lt;&gt;"",J84&lt;&gt;""),CONCATENATE(LEFT(A83,3),IF(MID(A83,4,2)+1&lt;10,CONCATENATE("0",MID(A83,4,2)+1),MID(A83,4,2)+1)),"")</f>
        <v/>
      </c>
      <c r="B84" s="13"/>
      <c r="C84" s="26" t="str">
        <f t="shared" si="4"/>
        <v/>
      </c>
      <c r="D84" s="14"/>
      <c r="E84" s="14"/>
      <c r="F84" s="14" t="str">
        <f t="shared" si="5"/>
        <v/>
      </c>
      <c r="G84" s="14" t="str">
        <f>IF(F84&lt;&gt;"",IF($G$4="Recurso",IF(LEFT($G$5,1)="M",VLOOKUP($G$5,'Definición técnica de imagenes'!$A$3:$G$17,5,FALSE),IF($G$5="F1",'Definición técnica de imagenes'!$E$15,'Definición técnica de imagenes'!$F$13)),'Definición técnica de imagenes'!$E$16),"")</f>
        <v/>
      </c>
      <c r="H84" s="14" t="str">
        <f t="shared" si="6"/>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t="str">
        <f t="shared" si="7"/>
        <v/>
      </c>
      <c r="B85" s="13"/>
      <c r="C85" s="26" t="str">
        <f t="shared" si="4"/>
        <v/>
      </c>
      <c r="D85" s="14"/>
      <c r="E85" s="14"/>
      <c r="F85" s="14" t="str">
        <f t="shared" si="5"/>
        <v/>
      </c>
      <c r="G85" s="14" t="str">
        <f>IF(F85&lt;&gt;"",IF($G$4="Recurso",IF(LEFT($G$5,1)="M",VLOOKUP($G$5,'Definición técnica de imagenes'!$A$3:$G$17,5,FALSE),IF($G$5="F1",'Definición técnica de imagenes'!$E$15,'Definición técnica de imagenes'!$F$13)),'Definición técnica de imagenes'!$E$16),"")</f>
        <v/>
      </c>
      <c r="H85" s="14" t="str">
        <f t="shared" si="6"/>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t="str">
        <f t="shared" si="7"/>
        <v/>
      </c>
      <c r="B86" s="13"/>
      <c r="C86" s="26" t="str">
        <f t="shared" si="4"/>
        <v/>
      </c>
      <c r="D86" s="14"/>
      <c r="E86" s="14"/>
      <c r="F86" s="14" t="str">
        <f t="shared" si="5"/>
        <v/>
      </c>
      <c r="G86" s="14" t="str">
        <f>IF(F86&lt;&gt;"",IF($G$4="Recurso",IF(LEFT($G$5,1)="M",VLOOKUP($G$5,'Definición técnica de imagenes'!$A$3:$G$17,5,FALSE),IF($G$5="F1",'Definición técnica de imagenes'!$E$15,'Definición técnica de imagenes'!$F$13)),'Definición técnica de imagenes'!$E$16),"")</f>
        <v/>
      </c>
      <c r="H86" s="14" t="str">
        <f t="shared" si="6"/>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t="str">
        <f t="shared" si="7"/>
        <v/>
      </c>
      <c r="B87" s="13"/>
      <c r="C87" s="26" t="str">
        <f t="shared" si="4"/>
        <v/>
      </c>
      <c r="D87" s="14"/>
      <c r="E87" s="14"/>
      <c r="F87" s="14" t="str">
        <f t="shared" si="5"/>
        <v/>
      </c>
      <c r="G87" s="14" t="str">
        <f>IF(F87&lt;&gt;"",IF($G$4="Recurso",IF(LEFT($G$5,1)="M",VLOOKUP($G$5,'Definición técnica de imagenes'!$A$3:$G$17,5,FALSE),IF($G$5="F1",'Definición técnica de imagenes'!$E$15,'Definición técnica de imagenes'!$F$13)),'Definición técnica de imagenes'!$E$16),"")</f>
        <v/>
      </c>
      <c r="H87" s="14" t="str">
        <f t="shared" si="6"/>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t="str">
        <f t="shared" si="7"/>
        <v/>
      </c>
      <c r="B88" s="13"/>
      <c r="C88" s="26" t="str">
        <f t="shared" si="4"/>
        <v/>
      </c>
      <c r="D88" s="14"/>
      <c r="E88" s="14"/>
      <c r="F88" s="14" t="str">
        <f t="shared" si="5"/>
        <v/>
      </c>
      <c r="G88" s="14" t="str">
        <f>IF(F88&lt;&gt;"",IF($G$4="Recurso",IF(LEFT($G$5,1)="M",VLOOKUP($G$5,'Definición técnica de imagenes'!$A$3:$G$17,5,FALSE),IF($G$5="F1",'Definición técnica de imagenes'!$E$15,'Definición técnica de imagenes'!$F$13)),'Definición técnica de imagenes'!$E$16),"")</f>
        <v/>
      </c>
      <c r="H88" s="14" t="str">
        <f t="shared" si="6"/>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t="str">
        <f t="shared" si="7"/>
        <v/>
      </c>
      <c r="B89" s="13"/>
      <c r="C89" s="26" t="str">
        <f t="shared" si="4"/>
        <v/>
      </c>
      <c r="D89" s="14"/>
      <c r="E89" s="14"/>
      <c r="F89" s="14" t="str">
        <f t="shared" si="5"/>
        <v/>
      </c>
      <c r="G89" s="14" t="str">
        <f>IF(F89&lt;&gt;"",IF($G$4="Recurso",IF(LEFT($G$5,1)="M",VLOOKUP($G$5,'Definición técnica de imagenes'!$A$3:$G$17,5,FALSE),IF($G$5="F1",'Definición técnica de imagenes'!$E$15,'Definición técnica de imagenes'!$F$13)),'Definición técnica de imagenes'!$E$16),"")</f>
        <v/>
      </c>
      <c r="H89" s="14" t="str">
        <f t="shared" si="6"/>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t="str">
        <f t="shared" si="7"/>
        <v/>
      </c>
      <c r="B90" s="13"/>
      <c r="C90" s="26" t="str">
        <f t="shared" si="4"/>
        <v/>
      </c>
      <c r="D90" s="14"/>
      <c r="E90" s="14"/>
      <c r="F90" s="14" t="str">
        <f t="shared" si="5"/>
        <v/>
      </c>
      <c r="G90" s="14" t="str">
        <f>IF(F90&lt;&gt;"",IF($G$4="Recurso",IF(LEFT($G$5,1)="M",VLOOKUP($G$5,'Definición técnica de imagenes'!$A$3:$G$17,5,FALSE),IF($G$5="F1",'Definición técnica de imagenes'!$E$15,'Definición técnica de imagenes'!$F$13)),'Definición técnica de imagenes'!$E$16),"")</f>
        <v/>
      </c>
      <c r="H90" s="14" t="str">
        <f t="shared" si="6"/>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t="str">
        <f t="shared" si="7"/>
        <v/>
      </c>
      <c r="B91" s="13"/>
      <c r="C91" s="26" t="str">
        <f t="shared" si="4"/>
        <v/>
      </c>
      <c r="D91" s="14"/>
      <c r="E91" s="14"/>
      <c r="F91" s="14" t="str">
        <f t="shared" si="5"/>
        <v/>
      </c>
      <c r="G91" s="14" t="str">
        <f>IF(F91&lt;&gt;"",IF($G$4="Recurso",IF(LEFT($G$5,1)="M",VLOOKUP($G$5,'Definición técnica de imagenes'!$A$3:$G$17,5,FALSE),IF($G$5="F1",'Definición técnica de imagenes'!$E$15,'Definición técnica de imagenes'!$F$13)),'Definición técnica de imagenes'!$E$16),"")</f>
        <v/>
      </c>
      <c r="H91" s="14" t="str">
        <f t="shared" si="6"/>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t="str">
        <f t="shared" si="7"/>
        <v/>
      </c>
      <c r="B92" s="13"/>
      <c r="C92" s="26" t="str">
        <f t="shared" si="4"/>
        <v/>
      </c>
      <c r="D92" s="14"/>
      <c r="E92" s="14"/>
      <c r="F92" s="14" t="str">
        <f t="shared" si="5"/>
        <v/>
      </c>
      <c r="G92" s="14" t="str">
        <f>IF(F92&lt;&gt;"",IF($G$4="Recurso",IF(LEFT($G$5,1)="M",VLOOKUP($G$5,'Definición técnica de imagenes'!$A$3:$G$17,5,FALSE),IF($G$5="F1",'Definición técnica de imagenes'!$E$15,'Definición técnica de imagenes'!$F$13)),'Definición técnica de imagenes'!$E$16),"")</f>
        <v/>
      </c>
      <c r="H92" s="14" t="str">
        <f t="shared" si="6"/>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t="str">
        <f t="shared" si="7"/>
        <v/>
      </c>
      <c r="B93" s="13"/>
      <c r="C93" s="26" t="str">
        <f t="shared" si="4"/>
        <v/>
      </c>
      <c r="D93" s="14"/>
      <c r="E93" s="14"/>
      <c r="F93" s="14" t="str">
        <f t="shared" si="5"/>
        <v/>
      </c>
      <c r="G93" s="14" t="str">
        <f>IF(F93&lt;&gt;"",IF($G$4="Recurso",IF(LEFT($G$5,1)="M",VLOOKUP($G$5,'Definición técnica de imagenes'!$A$3:$G$17,5,FALSE),IF($G$5="F1",'Definición técnica de imagenes'!$E$15,'Definición técnica de imagenes'!$F$13)),'Definición técnica de imagenes'!$E$16),"")</f>
        <v/>
      </c>
      <c r="H93" s="14" t="str">
        <f t="shared" si="6"/>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t="str">
        <f t="shared" si="7"/>
        <v/>
      </c>
      <c r="B94" s="13"/>
      <c r="C94" s="26" t="str">
        <f t="shared" si="4"/>
        <v/>
      </c>
      <c r="D94" s="14"/>
      <c r="E94" s="14"/>
      <c r="F94" s="14" t="str">
        <f t="shared" si="5"/>
        <v/>
      </c>
      <c r="G94" s="14" t="str">
        <f>IF(F94&lt;&gt;"",IF($G$4="Recurso",IF(LEFT($G$5,1)="M",VLOOKUP($G$5,'Definición técnica de imagenes'!$A$3:$G$17,5,FALSE),IF($G$5="F1",'Definición técnica de imagenes'!$E$15,'Definición técnica de imagenes'!$F$13)),'Definición técnica de imagenes'!$E$16),"")</f>
        <v/>
      </c>
      <c r="H94" s="14" t="str">
        <f t="shared" si="6"/>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t="str">
        <f t="shared" si="7"/>
        <v/>
      </c>
      <c r="B95" s="13"/>
      <c r="C95" s="26" t="str">
        <f t="shared" si="4"/>
        <v/>
      </c>
      <c r="D95" s="14"/>
      <c r="E95" s="14"/>
      <c r="F95" s="14" t="str">
        <f t="shared" si="5"/>
        <v/>
      </c>
      <c r="G95" s="14" t="str">
        <f>IF(F95&lt;&gt;"",IF($G$4="Recurso",IF(LEFT($G$5,1)="M",VLOOKUP($G$5,'Definición técnica de imagenes'!$A$3:$G$17,5,FALSE),IF($G$5="F1",'Definición técnica de imagenes'!$E$15,'Definición técnica de imagenes'!$F$13)),'Definición técnica de imagenes'!$E$16),"")</f>
        <v/>
      </c>
      <c r="H95" s="14" t="str">
        <f t="shared" si="6"/>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t="str">
        <f t="shared" si="7"/>
        <v/>
      </c>
      <c r="B96" s="13"/>
      <c r="C96" s="26" t="str">
        <f t="shared" si="4"/>
        <v/>
      </c>
      <c r="D96" s="14"/>
      <c r="E96" s="14"/>
      <c r="F96" s="14" t="str">
        <f t="shared" si="5"/>
        <v/>
      </c>
      <c r="G96" s="14" t="str">
        <f>IF(F96&lt;&gt;"",IF($G$4="Recurso",IF(LEFT($G$5,1)="M",VLOOKUP($G$5,'Definición técnica de imagenes'!$A$3:$G$17,5,FALSE),IF($G$5="F1",'Definición técnica de imagenes'!$E$15,'Definición técnica de imagenes'!$F$13)),'Definición técnica de imagenes'!$E$16),"")</f>
        <v/>
      </c>
      <c r="H96" s="14" t="str">
        <f t="shared" si="6"/>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t="str">
        <f t="shared" si="7"/>
        <v/>
      </c>
      <c r="B97" s="13"/>
      <c r="C97" s="26" t="str">
        <f t="shared" si="4"/>
        <v/>
      </c>
      <c r="D97" s="14"/>
      <c r="E97" s="14"/>
      <c r="F97" s="14" t="str">
        <f t="shared" si="5"/>
        <v/>
      </c>
      <c r="G97" s="14" t="str">
        <f>IF(F97&lt;&gt;"",IF($G$4="Recurso",IF(LEFT($G$5,1)="M",VLOOKUP($G$5,'Definición técnica de imagenes'!$A$3:$G$17,5,FALSE),IF($G$5="F1",'Definición técnica de imagenes'!$E$15,'Definición técnica de imagenes'!$F$13)),'Definición técnica de imagenes'!$E$16),"")</f>
        <v/>
      </c>
      <c r="H97" s="14" t="str">
        <f t="shared" si="6"/>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t="str">
        <f t="shared" si="7"/>
        <v/>
      </c>
      <c r="B98" s="13"/>
      <c r="C98" s="26" t="str">
        <f t="shared" si="4"/>
        <v/>
      </c>
      <c r="D98" s="14"/>
      <c r="E98" s="14"/>
      <c r="F98" s="14" t="str">
        <f t="shared" si="5"/>
        <v/>
      </c>
      <c r="G98" s="14" t="str">
        <f>IF(F98&lt;&gt;"",IF($G$4="Recurso",IF(LEFT($G$5,1)="M",VLOOKUP($G$5,'Definición técnica de imagenes'!$A$3:$G$17,5,FALSE),IF($G$5="F1",'Definición técnica de imagenes'!$E$15,'Definición técnica de imagenes'!$F$13)),'Definición técnica de imagenes'!$E$16),"")</f>
        <v/>
      </c>
      <c r="H98" s="14" t="str">
        <f t="shared" si="6"/>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t="str">
        <f t="shared" si="7"/>
        <v/>
      </c>
      <c r="B99" s="13"/>
      <c r="C99" s="26" t="str">
        <f t="shared" si="4"/>
        <v/>
      </c>
      <c r="D99" s="14"/>
      <c r="E99" s="14"/>
      <c r="F99" s="14" t="str">
        <f t="shared" si="5"/>
        <v/>
      </c>
      <c r="G99" s="14" t="str">
        <f>IF(F99&lt;&gt;"",IF($G$4="Recurso",IF(LEFT($G$5,1)="M",VLOOKUP($G$5,'Definición técnica de imagenes'!$A$3:$G$17,5,FALSE),IF($G$5="F1",'Definición técnica de imagenes'!$E$15,'Definición técnica de imagenes'!$F$13)),'Definición técnica de imagenes'!$E$16),"")</f>
        <v/>
      </c>
      <c r="H99" s="14" t="str">
        <f t="shared" si="6"/>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t="str">
        <f t="shared" si="7"/>
        <v/>
      </c>
      <c r="B100" s="13"/>
      <c r="C100" s="26" t="str">
        <f t="shared" si="4"/>
        <v/>
      </c>
      <c r="D100" s="14"/>
      <c r="E100" s="14"/>
      <c r="F100" s="14" t="str">
        <f t="shared" si="5"/>
        <v/>
      </c>
      <c r="G100" s="14" t="str">
        <f>IF(F100&lt;&gt;"",IF($G$4="Recurso",IF(LEFT($G$5,1)="M",VLOOKUP($G$5,'Definición técnica de imagenes'!$A$3:$G$17,5,FALSE),IF($G$5="F1",'Definición técnica de imagenes'!$E$15,'Definición técnica de imagenes'!$F$13)),'Definición técnica de imagenes'!$E$16),"")</f>
        <v/>
      </c>
      <c r="H100" s="14" t="str">
        <f t="shared" si="6"/>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t="str">
        <f t="shared" si="7"/>
        <v/>
      </c>
      <c r="B101" s="13"/>
      <c r="C101" s="26" t="str">
        <f t="shared" si="4"/>
        <v/>
      </c>
      <c r="D101" s="14"/>
      <c r="E101" s="14"/>
      <c r="F101" s="14" t="str">
        <f t="shared" si="5"/>
        <v/>
      </c>
      <c r="G101" s="14" t="str">
        <f>IF(F101&lt;&gt;"",IF($G$4="Recurso",IF(LEFT($G$5,1)="M",VLOOKUP($G$5,'Definición técnica de imagenes'!$A$3:$G$17,5,FALSE),IF($G$5="F1",'Definición técnica de imagenes'!$E$15,'Definición técnica de imagenes'!$F$13)),'Definición técnica de imagenes'!$E$16),"")</f>
        <v/>
      </c>
      <c r="H101" s="14" t="str">
        <f t="shared" si="6"/>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t="str">
        <f t="shared" si="7"/>
        <v/>
      </c>
      <c r="B102" s="13"/>
      <c r="C102" s="26" t="str">
        <f t="shared" si="4"/>
        <v/>
      </c>
      <c r="D102" s="14"/>
      <c r="E102" s="14"/>
      <c r="F102" s="14" t="str">
        <f t="shared" si="5"/>
        <v/>
      </c>
      <c r="G102" s="14" t="str">
        <f>IF(F102&lt;&gt;"",IF($G$4="Recurso",IF(LEFT($G$5,1)="M",VLOOKUP($G$5,'Definición técnica de imagenes'!$A$3:$G$17,5,FALSE),IF($G$5="F1",'Definición técnica de imagenes'!$E$15,'Definición técnica de imagenes'!$F$13)),'Definición técnica de imagenes'!$E$16),"")</f>
        <v/>
      </c>
      <c r="H102" s="14" t="str">
        <f t="shared" si="6"/>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t="str">
        <f t="shared" si="7"/>
        <v/>
      </c>
      <c r="B103" s="13"/>
      <c r="C103" s="26" t="str">
        <f t="shared" si="4"/>
        <v/>
      </c>
      <c r="D103" s="14"/>
      <c r="E103" s="14"/>
      <c r="F103" s="14" t="str">
        <f t="shared" si="5"/>
        <v/>
      </c>
      <c r="G103" s="14" t="str">
        <f>IF(F103&lt;&gt;"",IF($G$4="Recurso",IF(LEFT($G$5,1)="M",VLOOKUP($G$5,'Definición técnica de imagenes'!$A$3:$G$17,5,FALSE),IF($G$5="F1",'Definición técnica de imagenes'!$E$15,'Definición técnica de imagenes'!$F$13)),'Definición técnica de imagenes'!$E$16),"")</f>
        <v/>
      </c>
      <c r="H103" s="14" t="str">
        <f t="shared" si="6"/>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t="str">
        <f t="shared" si="7"/>
        <v/>
      </c>
      <c r="B104" s="13"/>
      <c r="C104" s="26" t="str">
        <f t="shared" si="4"/>
        <v/>
      </c>
      <c r="D104" s="14"/>
      <c r="E104" s="14"/>
      <c r="F104" s="14" t="str">
        <f t="shared" si="5"/>
        <v/>
      </c>
      <c r="G104" s="14" t="str">
        <f>IF(F104&lt;&gt;"",IF($G$4="Recurso",IF(LEFT($G$5,1)="M",VLOOKUP($G$5,'Definición técnica de imagenes'!$A$3:$G$17,5,FALSE),IF($G$5="F1",'Definición técnica de imagenes'!$E$15,'Definición técnica de imagenes'!$F$13)),'Definición técnica de imagenes'!$E$16),"")</f>
        <v/>
      </c>
      <c r="H104" s="14" t="str">
        <f t="shared" si="6"/>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t="str">
        <f t="shared" si="7"/>
        <v/>
      </c>
      <c r="B105" s="13"/>
      <c r="C105" s="26" t="str">
        <f t="shared" si="4"/>
        <v/>
      </c>
      <c r="D105" s="14"/>
      <c r="E105" s="14"/>
      <c r="F105" s="14" t="str">
        <f t="shared" si="5"/>
        <v/>
      </c>
      <c r="G105" s="14" t="str">
        <f>IF(F105&lt;&gt;"",IF($G$4="Recurso",IF(LEFT($G$5,1)="M",VLOOKUP($G$5,'Definición técnica de imagenes'!$A$3:$G$17,5,FALSE),IF($G$5="F1",'Definición técnica de imagenes'!$E$15,'Definición técnica de imagenes'!$F$13)),'Definición técnica de imagenes'!$E$16),"")</f>
        <v/>
      </c>
      <c r="H105" s="14" t="str">
        <f t="shared" si="6"/>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t="str">
        <f t="shared" si="7"/>
        <v/>
      </c>
      <c r="B106" s="13"/>
      <c r="C106" s="26" t="str">
        <f t="shared" si="4"/>
        <v/>
      </c>
      <c r="D106" s="14"/>
      <c r="E106" s="14"/>
      <c r="F106" s="14" t="str">
        <f t="shared" si="5"/>
        <v/>
      </c>
      <c r="G106" s="14" t="str">
        <f>IF(F106&lt;&gt;"",IF($G$4="Recurso",IF(LEFT($G$5,1)="M",VLOOKUP($G$5,'Definición técnica de imagenes'!$A$3:$G$17,5,FALSE),IF($G$5="F1",'Definición técnica de imagenes'!$E$15,'Definición técnica de imagenes'!$F$13)),'Definición técnica de imagenes'!$E$16),"")</f>
        <v/>
      </c>
      <c r="H106" s="14" t="str">
        <f t="shared" si="6"/>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t="str">
        <f t="shared" si="7"/>
        <v/>
      </c>
      <c r="B107" s="13"/>
      <c r="C107" s="26" t="str">
        <f t="shared" si="4"/>
        <v/>
      </c>
      <c r="D107" s="14"/>
      <c r="E107" s="14"/>
      <c r="F107" s="14" t="str">
        <f t="shared" si="5"/>
        <v/>
      </c>
      <c r="G107" s="14" t="str">
        <f>IF(F107&lt;&gt;"",IF($G$4="Recurso",IF(LEFT($G$5,1)="M",VLOOKUP($G$5,'Definición técnica de imagenes'!$A$3:$G$17,5,FALSE),IF($G$5="F1",'Definición técnica de imagenes'!$E$15,'Definición técnica de imagenes'!$F$13)),'Definición técnica de imagenes'!$E$16),"")</f>
        <v/>
      </c>
      <c r="H107" s="14" t="str">
        <f t="shared" si="6"/>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t="str">
        <f t="shared" si="7"/>
        <v/>
      </c>
      <c r="B108" s="13"/>
      <c r="C108" s="26" t="str">
        <f t="shared" si="4"/>
        <v/>
      </c>
      <c r="D108" s="14"/>
      <c r="E108" s="14"/>
      <c r="F108" s="14" t="str">
        <f t="shared" si="5"/>
        <v/>
      </c>
      <c r="G108" s="14" t="str">
        <f>IF(F108&lt;&gt;"",IF($G$4="Recurso",IF(LEFT($G$5,1)="M",VLOOKUP($G$5,'Definición técnica de imagenes'!$A$3:$G$17,5,FALSE),IF($G$5="F1",'Definición técnica de imagenes'!$E$15,'Definición técnica de imagenes'!$F$13)),'Definición técnica de imagenes'!$E$16),"")</f>
        <v/>
      </c>
      <c r="H108" s="14" t="str">
        <f t="shared" si="6"/>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pageMargins left="0.75" right="0.75" top="1" bottom="1" header="0.5" footer="0.5"/>
  <pageSetup orientation="portrait" horizontalDpi="4294967292" verticalDpi="4294967292" r:id="rId1"/>
  <drawing r:id="rId2"/>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C8" sqref="C8"/>
    </sheetView>
  </sheetViews>
  <sheetFormatPr baseColWidth="10" defaultRowHeight="15.75" x14ac:dyDescent="0.25"/>
  <cols>
    <col min="1" max="1" width="72.25" style="29" customWidth="1"/>
    <col min="2" max="2" width="11" style="29"/>
    <col min="3" max="3" width="13.875" style="29" customWidth="1"/>
    <col min="4" max="4" width="11.375" style="29" customWidth="1"/>
    <col min="5" max="7" width="11" style="29"/>
    <col min="8" max="11" width="11" style="29" hidden="1" customWidth="1"/>
    <col min="12" max="16384" width="11" style="29"/>
  </cols>
  <sheetData>
    <row r="1" spans="1:11" ht="16.5" thickBot="1" x14ac:dyDescent="0.3">
      <c r="A1" s="96" t="s">
        <v>38</v>
      </c>
      <c r="B1" s="97"/>
      <c r="C1" s="97"/>
      <c r="D1" s="97"/>
      <c r="E1" s="97"/>
      <c r="F1" s="98"/>
    </row>
    <row r="2" spans="1:11" x14ac:dyDescent="0.25">
      <c r="A2" s="37" t="s">
        <v>42</v>
      </c>
      <c r="B2" s="38"/>
      <c r="C2" s="99" t="s">
        <v>13</v>
      </c>
      <c r="D2" s="100"/>
      <c r="E2" s="101"/>
      <c r="F2" s="39"/>
    </row>
    <row r="3" spans="1:11" ht="63" x14ac:dyDescent="0.25">
      <c r="A3" s="40" t="s">
        <v>43</v>
      </c>
      <c r="B3" s="38"/>
      <c r="C3" s="105" t="s">
        <v>14</v>
      </c>
      <c r="D3" s="106"/>
      <c r="E3" s="107"/>
      <c r="F3" s="39"/>
      <c r="H3" s="29" t="s">
        <v>18</v>
      </c>
      <c r="I3" s="29" t="s">
        <v>19</v>
      </c>
      <c r="J3" s="29" t="s">
        <v>20</v>
      </c>
      <c r="K3" s="29" t="s">
        <v>52</v>
      </c>
    </row>
    <row r="4" spans="1:11" ht="31.5" x14ac:dyDescent="0.25">
      <c r="A4" s="37" t="s">
        <v>44</v>
      </c>
      <c r="B4" s="38"/>
      <c r="C4" s="33" t="s">
        <v>15</v>
      </c>
      <c r="D4" s="32" t="s">
        <v>16</v>
      </c>
      <c r="E4" s="36" t="s">
        <v>17</v>
      </c>
      <c r="F4" s="39"/>
      <c r="H4" s="29" t="s">
        <v>21</v>
      </c>
      <c r="I4" s="29" t="s">
        <v>25</v>
      </c>
      <c r="J4" s="29">
        <v>1</v>
      </c>
      <c r="K4" s="29">
        <v>1</v>
      </c>
    </row>
    <row r="5" spans="1:11" ht="79.5" thickBot="1" x14ac:dyDescent="0.3">
      <c r="A5" s="40" t="s">
        <v>45</v>
      </c>
      <c r="B5" s="38"/>
      <c r="C5" s="35" t="s">
        <v>35</v>
      </c>
      <c r="D5" s="108" t="str">
        <f>CONCATENATE(H21,"_",I21,"_",J21,"_CO")</f>
        <v>MA_06_01_CO</v>
      </c>
      <c r="E5" s="109"/>
      <c r="F5" s="39"/>
      <c r="H5" s="29" t="s">
        <v>22</v>
      </c>
      <c r="I5" s="29" t="s">
        <v>26</v>
      </c>
      <c r="J5" s="29">
        <v>2</v>
      </c>
      <c r="K5" s="29">
        <v>2</v>
      </c>
    </row>
    <row r="6" spans="1:11" ht="32.25" thickBot="1" x14ac:dyDescent="0.3">
      <c r="A6" s="37" t="s">
        <v>10</v>
      </c>
      <c r="B6" s="38"/>
      <c r="C6" s="38"/>
      <c r="D6" s="38"/>
      <c r="E6" s="38"/>
      <c r="F6" s="39"/>
      <c r="H6" s="29" t="s">
        <v>23</v>
      </c>
      <c r="I6" s="29" t="s">
        <v>27</v>
      </c>
      <c r="J6" s="29">
        <v>3</v>
      </c>
      <c r="K6" s="29">
        <v>3</v>
      </c>
    </row>
    <row r="7" spans="1:11" ht="48" thickBot="1" x14ac:dyDescent="0.3">
      <c r="A7" s="40" t="s">
        <v>11</v>
      </c>
      <c r="B7" s="38"/>
      <c r="C7" s="69" t="s">
        <v>127</v>
      </c>
      <c r="D7" s="94" t="str">
        <f>CONCATENATE("SolicitudGrafica_",D5,".xls")</f>
        <v>SolicitudGrafica_MA_06_01_CO.xls</v>
      </c>
      <c r="E7" s="94"/>
      <c r="F7" s="95"/>
      <c r="H7" s="29" t="s">
        <v>24</v>
      </c>
      <c r="I7" s="29" t="s">
        <v>28</v>
      </c>
      <c r="J7" s="29">
        <v>4</v>
      </c>
      <c r="K7" s="29">
        <v>4</v>
      </c>
    </row>
    <row r="8" spans="1:11" ht="47.25" x14ac:dyDescent="0.25">
      <c r="A8" s="40" t="s">
        <v>53</v>
      </c>
      <c r="B8" s="38"/>
      <c r="C8" s="38"/>
      <c r="D8" s="38"/>
      <c r="E8" s="38"/>
      <c r="F8" s="39"/>
      <c r="I8" s="29" t="s">
        <v>29</v>
      </c>
      <c r="J8" s="29">
        <v>5</v>
      </c>
      <c r="K8" s="29">
        <v>5</v>
      </c>
    </row>
    <row r="9" spans="1:11" ht="47.25" x14ac:dyDescent="0.25">
      <c r="A9" s="40" t="s">
        <v>12</v>
      </c>
      <c r="B9" s="38"/>
      <c r="C9" s="38"/>
      <c r="D9" s="38"/>
      <c r="E9" s="38"/>
      <c r="F9" s="39"/>
      <c r="I9" s="29" t="s">
        <v>30</v>
      </c>
      <c r="J9" s="29">
        <v>6</v>
      </c>
      <c r="K9" s="29">
        <v>6</v>
      </c>
    </row>
    <row r="10" spans="1:11" ht="32.25" thickBot="1" x14ac:dyDescent="0.3">
      <c r="A10" s="41" t="s">
        <v>36</v>
      </c>
      <c r="B10" s="42"/>
      <c r="C10" s="42"/>
      <c r="D10" s="42"/>
      <c r="E10" s="42"/>
      <c r="F10" s="43"/>
      <c r="I10" s="29" t="s">
        <v>31</v>
      </c>
      <c r="J10" s="29">
        <v>7</v>
      </c>
      <c r="K10" s="29">
        <v>7</v>
      </c>
    </row>
    <row r="11" spans="1:11" x14ac:dyDescent="0.25">
      <c r="I11" s="29" t="s">
        <v>32</v>
      </c>
      <c r="J11" s="29">
        <v>8</v>
      </c>
      <c r="K11" s="29">
        <v>8</v>
      </c>
    </row>
    <row r="12" spans="1:11" ht="16.5" thickBot="1" x14ac:dyDescent="0.3">
      <c r="I12" s="29" t="s">
        <v>37</v>
      </c>
      <c r="J12" s="29">
        <v>9</v>
      </c>
      <c r="K12" s="29">
        <v>9</v>
      </c>
    </row>
    <row r="13" spans="1:11" x14ac:dyDescent="0.25">
      <c r="A13" s="96" t="s">
        <v>41</v>
      </c>
      <c r="B13" s="97"/>
      <c r="C13" s="97"/>
      <c r="D13" s="97"/>
      <c r="E13" s="97"/>
      <c r="F13" s="98"/>
      <c r="I13" s="29" t="s">
        <v>33</v>
      </c>
      <c r="J13" s="29">
        <v>10</v>
      </c>
      <c r="K13" s="29">
        <v>10</v>
      </c>
    </row>
    <row r="14" spans="1:11" ht="16.5" thickBot="1" x14ac:dyDescent="0.3">
      <c r="A14" s="40"/>
      <c r="B14" s="38"/>
      <c r="C14" s="38"/>
      <c r="D14" s="38"/>
      <c r="E14" s="38"/>
      <c r="F14" s="39"/>
      <c r="I14" s="29" t="s">
        <v>34</v>
      </c>
      <c r="J14" s="29">
        <v>11</v>
      </c>
      <c r="K14" s="29">
        <v>11</v>
      </c>
    </row>
    <row r="15" spans="1:11" x14ac:dyDescent="0.25">
      <c r="A15" s="37" t="s">
        <v>46</v>
      </c>
      <c r="B15" s="38"/>
      <c r="C15" s="99" t="s">
        <v>49</v>
      </c>
      <c r="D15" s="100"/>
      <c r="E15" s="100"/>
      <c r="F15" s="101"/>
      <c r="J15" s="29">
        <v>12</v>
      </c>
      <c r="K15" s="29">
        <v>12</v>
      </c>
    </row>
    <row r="16" spans="1:11" ht="67.150000000000006" customHeight="1" x14ac:dyDescent="0.25">
      <c r="A16" s="40" t="s">
        <v>47</v>
      </c>
      <c r="B16" s="38"/>
      <c r="C16" s="33" t="s">
        <v>15</v>
      </c>
      <c r="D16" s="32" t="s">
        <v>16</v>
      </c>
      <c r="E16" s="32" t="s">
        <v>17</v>
      </c>
      <c r="F16" s="34" t="s">
        <v>50</v>
      </c>
      <c r="J16" s="29">
        <v>13</v>
      </c>
      <c r="K16" s="29">
        <v>13</v>
      </c>
    </row>
    <row r="17" spans="1:11" ht="32.1" customHeight="1" thickBot="1" x14ac:dyDescent="0.3">
      <c r="A17" s="37" t="s">
        <v>44</v>
      </c>
      <c r="B17" s="38"/>
      <c r="C17" s="35" t="s">
        <v>35</v>
      </c>
      <c r="D17" s="102" t="str">
        <f>CONCATENATE(H21,"_",I21,"_",J21,"_",K45)</f>
        <v>MA_06_01_REC10</v>
      </c>
      <c r="E17" s="103"/>
      <c r="F17" s="104"/>
      <c r="J17" s="29">
        <v>14</v>
      </c>
      <c r="K17" s="29">
        <v>14</v>
      </c>
    </row>
    <row r="18" spans="1:11" ht="79.5" thickBot="1" x14ac:dyDescent="0.3">
      <c r="A18" s="40" t="s">
        <v>48</v>
      </c>
      <c r="B18" s="38"/>
      <c r="C18" s="69" t="s">
        <v>128</v>
      </c>
      <c r="D18" s="94" t="str">
        <f>CONCATENATE("SolicitudGrafica_",D17,".xls")</f>
        <v>SolicitudGrafica_MA_06_01_REC10.xls</v>
      </c>
      <c r="E18" s="94"/>
      <c r="F18" s="95"/>
      <c r="J18" s="29">
        <v>15</v>
      </c>
      <c r="K18" s="29">
        <v>15</v>
      </c>
    </row>
    <row r="19" spans="1:11" x14ac:dyDescent="0.25">
      <c r="A19" s="37" t="s">
        <v>10</v>
      </c>
      <c r="B19" s="38"/>
      <c r="C19" s="38"/>
      <c r="D19" s="38"/>
      <c r="E19" s="38"/>
      <c r="F19" s="39"/>
      <c r="H19" s="29">
        <v>3</v>
      </c>
      <c r="J19" s="29">
        <v>16</v>
      </c>
      <c r="K19" s="29">
        <v>16</v>
      </c>
    </row>
    <row r="20" spans="1:11" ht="63.75" thickBot="1" x14ac:dyDescent="0.3">
      <c r="A20" s="41" t="s">
        <v>51</v>
      </c>
      <c r="B20" s="42"/>
      <c r="C20" s="42"/>
      <c r="D20" s="42"/>
      <c r="E20" s="42"/>
      <c r="F20" s="43"/>
      <c r="H20" s="29">
        <v>1</v>
      </c>
      <c r="I20" s="29">
        <v>4</v>
      </c>
      <c r="J20" s="29">
        <v>1</v>
      </c>
      <c r="K20" s="29">
        <v>17</v>
      </c>
    </row>
    <row r="21" spans="1:11" x14ac:dyDescent="0.25">
      <c r="H21" s="29" t="str">
        <f>IF(INDEX(H4:H7,H20)=H4,"MA",IF(INDEX(H4:H7,H20)=H5,"CN",IF(INDEX(H4:H7,H20)=H6,"CS",IF(INDEX(H4:H7,H20)=H7,"LE"))))</f>
        <v>MA</v>
      </c>
      <c r="I21" s="29" t="str">
        <f>CONCATENATE(IF((I20+2)&lt;10,"0",""),I20+2)</f>
        <v>06</v>
      </c>
      <c r="J21" s="29" t="str">
        <f>CONCATENATE(IF(J20&lt;10,"0",""),J20)</f>
        <v>01</v>
      </c>
      <c r="K21" s="29">
        <v>18</v>
      </c>
    </row>
    <row r="22" spans="1:11" x14ac:dyDescent="0.25">
      <c r="K22" s="29">
        <v>19</v>
      </c>
    </row>
    <row r="23" spans="1:11" x14ac:dyDescent="0.25">
      <c r="K23" s="29">
        <v>20</v>
      </c>
    </row>
    <row r="24" spans="1:11" x14ac:dyDescent="0.25">
      <c r="K24" s="29">
        <v>21</v>
      </c>
    </row>
    <row r="25" spans="1:11" x14ac:dyDescent="0.25">
      <c r="K25" s="29">
        <v>22</v>
      </c>
    </row>
    <row r="26" spans="1:11" x14ac:dyDescent="0.25">
      <c r="K26" s="29">
        <v>23</v>
      </c>
    </row>
    <row r="27" spans="1:11" x14ac:dyDescent="0.25">
      <c r="K27" s="29">
        <v>24</v>
      </c>
    </row>
    <row r="28" spans="1:11" x14ac:dyDescent="0.25">
      <c r="K28" s="29">
        <v>25</v>
      </c>
    </row>
    <row r="29" spans="1:11" x14ac:dyDescent="0.25">
      <c r="K29" s="29">
        <v>26</v>
      </c>
    </row>
    <row r="30" spans="1:11" x14ac:dyDescent="0.25">
      <c r="K30" s="29">
        <v>27</v>
      </c>
    </row>
    <row r="31" spans="1:11" x14ac:dyDescent="0.25">
      <c r="K31" s="29">
        <v>28</v>
      </c>
    </row>
    <row r="32" spans="1:11" x14ac:dyDescent="0.25">
      <c r="K32" s="29">
        <v>29</v>
      </c>
    </row>
    <row r="33" spans="11:11" x14ac:dyDescent="0.25">
      <c r="K33" s="29">
        <v>30</v>
      </c>
    </row>
    <row r="34" spans="11:11" x14ac:dyDescent="0.25">
      <c r="K34" s="29">
        <v>31</v>
      </c>
    </row>
    <row r="35" spans="11:11" x14ac:dyDescent="0.25">
      <c r="K35" s="29">
        <v>32</v>
      </c>
    </row>
    <row r="36" spans="11:11" x14ac:dyDescent="0.25">
      <c r="K36" s="29">
        <v>33</v>
      </c>
    </row>
    <row r="37" spans="11:11" x14ac:dyDescent="0.25">
      <c r="K37" s="29">
        <v>34</v>
      </c>
    </row>
    <row r="38" spans="11:11" x14ac:dyDescent="0.25">
      <c r="K38" s="29">
        <v>35</v>
      </c>
    </row>
    <row r="39" spans="11:11" x14ac:dyDescent="0.25">
      <c r="K39" s="29">
        <v>36</v>
      </c>
    </row>
    <row r="40" spans="11:11" x14ac:dyDescent="0.25">
      <c r="K40" s="29">
        <v>37</v>
      </c>
    </row>
    <row r="41" spans="11:11" x14ac:dyDescent="0.25">
      <c r="K41" s="29">
        <v>38</v>
      </c>
    </row>
    <row r="42" spans="11:11" x14ac:dyDescent="0.25">
      <c r="K42" s="29">
        <v>39</v>
      </c>
    </row>
    <row r="43" spans="11:11" x14ac:dyDescent="0.25">
      <c r="K43" s="29">
        <v>40</v>
      </c>
    </row>
    <row r="44" spans="11:11" x14ac:dyDescent="0.25">
      <c r="K44" s="29">
        <v>1</v>
      </c>
    </row>
    <row r="45" spans="11:11" x14ac:dyDescent="0.25">
      <c r="K45" s="29"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9" customWidth="1"/>
    <col min="2" max="2" width="22.25" style="29" customWidth="1"/>
    <col min="3" max="3" width="17.375" style="29" customWidth="1"/>
    <col min="4" max="4" width="10.875" style="29"/>
    <col min="5" max="5" width="11.75" style="29" customWidth="1"/>
    <col min="6" max="6" width="12.75" style="29" customWidth="1"/>
    <col min="7" max="7" width="11" style="29" customWidth="1"/>
    <col min="8" max="8" width="24.5" style="29" customWidth="1"/>
    <col min="9" max="9" width="22.25" style="29" customWidth="1"/>
    <col min="10" max="10" width="20.75" style="29" customWidth="1"/>
    <col min="11" max="11" width="44.5" style="29" customWidth="1"/>
    <col min="12" max="16384" width="10.875" style="29"/>
  </cols>
  <sheetData>
    <row r="1" spans="1:11" x14ac:dyDescent="0.25">
      <c r="A1" s="110" t="s">
        <v>56</v>
      </c>
      <c r="B1" s="110" t="s">
        <v>63</v>
      </c>
      <c r="C1" s="110" t="s">
        <v>64</v>
      </c>
      <c r="D1" s="110" t="s">
        <v>5</v>
      </c>
      <c r="E1" s="110" t="s">
        <v>65</v>
      </c>
      <c r="F1" s="110" t="s">
        <v>66</v>
      </c>
      <c r="G1" s="110" t="s">
        <v>67</v>
      </c>
      <c r="H1" s="111" t="s">
        <v>68</v>
      </c>
      <c r="I1" s="111"/>
      <c r="J1" s="111"/>
    </row>
    <row r="2" spans="1:11" x14ac:dyDescent="0.25">
      <c r="A2" s="110"/>
      <c r="B2" s="110"/>
      <c r="C2" s="110"/>
      <c r="D2" s="110"/>
      <c r="E2" s="110"/>
      <c r="F2" s="110"/>
      <c r="G2" s="110"/>
      <c r="H2" s="48" t="s">
        <v>65</v>
      </c>
      <c r="I2" s="48" t="s">
        <v>66</v>
      </c>
      <c r="J2" s="48" t="s">
        <v>67</v>
      </c>
    </row>
    <row r="3" spans="1:11" s="50" customFormat="1" x14ac:dyDescent="0.25">
      <c r="A3" s="49" t="s">
        <v>69</v>
      </c>
      <c r="B3" s="49" t="s">
        <v>70</v>
      </c>
      <c r="C3" s="49" t="s">
        <v>71</v>
      </c>
      <c r="D3" s="49" t="s">
        <v>72</v>
      </c>
      <c r="E3" s="49" t="s">
        <v>73</v>
      </c>
      <c r="F3" s="49"/>
      <c r="G3" s="49"/>
      <c r="H3" s="49" t="s">
        <v>130</v>
      </c>
      <c r="I3" s="49"/>
      <c r="J3" s="49"/>
    </row>
    <row r="4" spans="1:11" s="50" customFormat="1" x14ac:dyDescent="0.25">
      <c r="A4" s="51" t="s">
        <v>57</v>
      </c>
      <c r="B4" s="51" t="s">
        <v>74</v>
      </c>
      <c r="C4" s="51" t="s">
        <v>71</v>
      </c>
      <c r="D4" s="51" t="s">
        <v>72</v>
      </c>
      <c r="E4" s="51" t="s">
        <v>75</v>
      </c>
      <c r="F4" s="51" t="s">
        <v>76</v>
      </c>
      <c r="G4" s="51"/>
      <c r="H4" s="51" t="s">
        <v>131</v>
      </c>
      <c r="I4" s="51" t="s">
        <v>133</v>
      </c>
      <c r="J4" s="51"/>
    </row>
    <row r="5" spans="1:11" s="50" customFormat="1" x14ac:dyDescent="0.25">
      <c r="A5" s="52" t="s">
        <v>77</v>
      </c>
      <c r="B5" s="51" t="s">
        <v>78</v>
      </c>
      <c r="C5" s="51" t="s">
        <v>71</v>
      </c>
      <c r="D5" s="51" t="s">
        <v>72</v>
      </c>
      <c r="E5" s="51" t="s">
        <v>75</v>
      </c>
      <c r="F5" s="51" t="s">
        <v>76</v>
      </c>
      <c r="G5" s="53"/>
      <c r="H5" s="51" t="s">
        <v>131</v>
      </c>
      <c r="I5" s="51" t="s">
        <v>133</v>
      </c>
      <c r="J5" s="53"/>
    </row>
    <row r="6" spans="1:11" s="50" customFormat="1" x14ac:dyDescent="0.25">
      <c r="A6" s="51" t="s">
        <v>58</v>
      </c>
      <c r="B6" s="51" t="s">
        <v>79</v>
      </c>
      <c r="C6" s="51" t="s">
        <v>71</v>
      </c>
      <c r="D6" s="51" t="s">
        <v>72</v>
      </c>
      <c r="E6" s="51" t="s">
        <v>75</v>
      </c>
      <c r="F6" s="51" t="s">
        <v>76</v>
      </c>
      <c r="G6" s="51" t="s">
        <v>73</v>
      </c>
      <c r="H6" s="51" t="s">
        <v>131</v>
      </c>
      <c r="I6" s="51" t="s">
        <v>133</v>
      </c>
      <c r="J6" s="51" t="s">
        <v>134</v>
      </c>
    </row>
    <row r="7" spans="1:11" s="50" customFormat="1" ht="25.5" x14ac:dyDescent="0.25">
      <c r="A7" s="51" t="s">
        <v>80</v>
      </c>
      <c r="B7" s="51" t="s">
        <v>81</v>
      </c>
      <c r="C7" s="51" t="s">
        <v>71</v>
      </c>
      <c r="D7" s="51" t="s">
        <v>72</v>
      </c>
      <c r="E7" s="51" t="s">
        <v>75</v>
      </c>
      <c r="F7" s="51" t="s">
        <v>76</v>
      </c>
      <c r="G7" s="51"/>
      <c r="H7" s="51" t="s">
        <v>131</v>
      </c>
      <c r="I7" s="51" t="s">
        <v>133</v>
      </c>
      <c r="J7" s="51"/>
    </row>
    <row r="8" spans="1:11" s="50" customFormat="1" ht="25.5" x14ac:dyDescent="0.25">
      <c r="A8" s="51" t="s">
        <v>82</v>
      </c>
      <c r="B8" s="51" t="s">
        <v>83</v>
      </c>
      <c r="C8" s="51" t="s">
        <v>71</v>
      </c>
      <c r="D8" s="51" t="s">
        <v>72</v>
      </c>
      <c r="E8" s="51" t="s">
        <v>75</v>
      </c>
      <c r="F8" s="51" t="s">
        <v>76</v>
      </c>
      <c r="G8" s="51"/>
      <c r="H8" s="51" t="s">
        <v>131</v>
      </c>
      <c r="I8" s="51" t="s">
        <v>133</v>
      </c>
      <c r="J8" s="51"/>
    </row>
    <row r="9" spans="1:11" s="50" customFormat="1" x14ac:dyDescent="0.25">
      <c r="A9" s="51" t="s">
        <v>84</v>
      </c>
      <c r="B9" s="51" t="s">
        <v>85</v>
      </c>
      <c r="C9" s="51" t="s">
        <v>71</v>
      </c>
      <c r="D9" s="51" t="s">
        <v>72</v>
      </c>
      <c r="E9" s="51" t="s">
        <v>75</v>
      </c>
      <c r="F9" s="51" t="s">
        <v>76</v>
      </c>
      <c r="G9" s="51"/>
      <c r="H9" s="51" t="s">
        <v>131</v>
      </c>
      <c r="I9" s="51" t="s">
        <v>133</v>
      </c>
      <c r="J9" s="51"/>
    </row>
    <row r="10" spans="1:11" s="50" customFormat="1" x14ac:dyDescent="0.25">
      <c r="A10" s="51" t="s">
        <v>86</v>
      </c>
      <c r="B10" s="51" t="s">
        <v>87</v>
      </c>
      <c r="C10" s="51" t="s">
        <v>71</v>
      </c>
      <c r="D10" s="51" t="s">
        <v>72</v>
      </c>
      <c r="E10" s="51" t="s">
        <v>88</v>
      </c>
      <c r="F10" s="51"/>
      <c r="G10" s="51"/>
      <c r="H10" s="51" t="s">
        <v>130</v>
      </c>
      <c r="I10" s="51" t="s">
        <v>133</v>
      </c>
      <c r="J10" s="51"/>
    </row>
    <row r="11" spans="1:11" s="50" customFormat="1" ht="25.5" x14ac:dyDescent="0.25">
      <c r="A11" s="51" t="s">
        <v>89</v>
      </c>
      <c r="B11" s="51" t="s">
        <v>90</v>
      </c>
      <c r="C11" s="51" t="s">
        <v>71</v>
      </c>
      <c r="D11" s="51" t="s">
        <v>72</v>
      </c>
      <c r="E11" s="51" t="s">
        <v>75</v>
      </c>
      <c r="F11" s="51" t="s">
        <v>76</v>
      </c>
      <c r="G11" s="51"/>
      <c r="H11" s="51" t="s">
        <v>131</v>
      </c>
      <c r="I11" s="51" t="s">
        <v>133</v>
      </c>
      <c r="J11" s="51"/>
    </row>
    <row r="12" spans="1:11" s="50" customFormat="1" x14ac:dyDescent="0.25">
      <c r="A12" s="51" t="s">
        <v>91</v>
      </c>
      <c r="B12" s="51" t="s">
        <v>92</v>
      </c>
      <c r="C12" s="51" t="s">
        <v>71</v>
      </c>
      <c r="D12" s="51" t="s">
        <v>72</v>
      </c>
      <c r="E12" s="51" t="s">
        <v>75</v>
      </c>
      <c r="F12" s="51" t="s">
        <v>76</v>
      </c>
      <c r="G12" s="51"/>
      <c r="H12" s="51" t="s">
        <v>131</v>
      </c>
      <c r="I12" s="51" t="s">
        <v>133</v>
      </c>
      <c r="J12" s="51"/>
    </row>
    <row r="13" spans="1:11" ht="63" x14ac:dyDescent="0.25">
      <c r="A13" s="54" t="s">
        <v>93</v>
      </c>
      <c r="B13" s="54" t="s">
        <v>94</v>
      </c>
      <c r="C13" s="51" t="s">
        <v>71</v>
      </c>
      <c r="D13" s="55" t="s">
        <v>95</v>
      </c>
      <c r="E13" s="55"/>
      <c r="F13" s="56" t="s">
        <v>125</v>
      </c>
      <c r="G13" s="54"/>
      <c r="H13" s="51"/>
      <c r="I13" s="51" t="s">
        <v>130</v>
      </c>
      <c r="J13" s="54"/>
      <c r="K13" s="29" t="s">
        <v>96</v>
      </c>
    </row>
    <row r="14" spans="1:11" x14ac:dyDescent="0.25">
      <c r="A14" s="54" t="s">
        <v>97</v>
      </c>
      <c r="B14" s="54" t="s">
        <v>98</v>
      </c>
      <c r="C14" s="51" t="s">
        <v>71</v>
      </c>
      <c r="D14" s="55" t="s">
        <v>72</v>
      </c>
      <c r="E14" s="55"/>
      <c r="F14" s="56" t="s">
        <v>126</v>
      </c>
      <c r="G14" s="54"/>
      <c r="H14" s="51"/>
      <c r="I14" s="51" t="s">
        <v>130</v>
      </c>
      <c r="J14" s="54"/>
    </row>
    <row r="15" spans="1:11" ht="31.5" x14ac:dyDescent="0.25">
      <c r="A15" s="54" t="s">
        <v>99</v>
      </c>
      <c r="B15" s="54" t="s">
        <v>100</v>
      </c>
      <c r="C15" s="51" t="s">
        <v>101</v>
      </c>
      <c r="D15" s="54" t="s">
        <v>95</v>
      </c>
      <c r="E15" s="54" t="s">
        <v>124</v>
      </c>
      <c r="F15" s="54"/>
      <c r="G15" s="54"/>
      <c r="H15" s="51" t="s">
        <v>130</v>
      </c>
      <c r="I15" s="54"/>
      <c r="J15" s="54"/>
      <c r="K15" s="29" t="s">
        <v>102</v>
      </c>
    </row>
    <row r="16" spans="1:11" ht="94.5" x14ac:dyDescent="0.25">
      <c r="A16" s="56" t="s">
        <v>103</v>
      </c>
      <c r="B16" s="56"/>
      <c r="C16" s="52" t="s">
        <v>101</v>
      </c>
      <c r="D16" s="56" t="s">
        <v>104</v>
      </c>
      <c r="E16" s="55" t="s">
        <v>122</v>
      </c>
      <c r="F16" s="55" t="s">
        <v>123</v>
      </c>
      <c r="G16" s="55"/>
      <c r="H16" s="56" t="s">
        <v>132</v>
      </c>
      <c r="I16" s="56" t="s">
        <v>135</v>
      </c>
      <c r="J16" s="55"/>
      <c r="K16" s="57" t="s">
        <v>105</v>
      </c>
    </row>
    <row r="17" spans="1:11" ht="25.5" x14ac:dyDescent="0.25">
      <c r="A17" s="51" t="s">
        <v>106</v>
      </c>
      <c r="B17" s="51"/>
      <c r="C17" s="51" t="s">
        <v>71</v>
      </c>
      <c r="D17" s="51" t="s">
        <v>72</v>
      </c>
      <c r="E17" s="51" t="s">
        <v>107</v>
      </c>
      <c r="F17" s="51" t="s">
        <v>108</v>
      </c>
      <c r="G17" s="51"/>
      <c r="H17" s="58" t="s">
        <v>109</v>
      </c>
      <c r="I17" s="58" t="s">
        <v>110</v>
      </c>
      <c r="J17" s="51"/>
      <c r="K17" s="59" t="s">
        <v>111</v>
      </c>
    </row>
    <row r="20" spans="1:11" x14ac:dyDescent="0.25">
      <c r="A20" s="60" t="s">
        <v>112</v>
      </c>
    </row>
    <row r="21" spans="1:11" x14ac:dyDescent="0.25">
      <c r="A21" s="61" t="s">
        <v>113</v>
      </c>
      <c r="B21" s="62" t="s">
        <v>136</v>
      </c>
      <c r="C21" s="63" t="s">
        <v>22</v>
      </c>
      <c r="D21" s="62"/>
      <c r="E21" s="62"/>
    </row>
    <row r="22" spans="1:11" x14ac:dyDescent="0.25">
      <c r="A22" s="64" t="s">
        <v>114</v>
      </c>
      <c r="B22" s="70" t="s">
        <v>137</v>
      </c>
      <c r="C22" s="66" t="s">
        <v>138</v>
      </c>
      <c r="D22" s="65"/>
      <c r="E22" s="65"/>
    </row>
    <row r="23" spans="1:11" x14ac:dyDescent="0.25">
      <c r="A23" s="64" t="s">
        <v>115</v>
      </c>
      <c r="B23" s="70" t="s">
        <v>139</v>
      </c>
      <c r="C23" s="66" t="s">
        <v>140</v>
      </c>
      <c r="D23" s="65"/>
      <c r="E23" s="65"/>
    </row>
    <row r="24" spans="1:11" ht="31.5" x14ac:dyDescent="0.25">
      <c r="A24" s="64" t="s">
        <v>116</v>
      </c>
      <c r="B24" s="65" t="s">
        <v>141</v>
      </c>
      <c r="C24" s="66" t="s">
        <v>144</v>
      </c>
      <c r="D24" s="65"/>
      <c r="E24" s="65"/>
    </row>
    <row r="25" spans="1:11" x14ac:dyDescent="0.25">
      <c r="A25" s="64" t="s">
        <v>117</v>
      </c>
      <c r="B25" s="65" t="s">
        <v>142</v>
      </c>
      <c r="C25" s="66" t="s">
        <v>143</v>
      </c>
      <c r="D25" s="65"/>
      <c r="E25" s="65"/>
    </row>
    <row r="26" spans="1:11" ht="63" x14ac:dyDescent="0.25">
      <c r="A26" s="64" t="s">
        <v>118</v>
      </c>
      <c r="B26" s="65" t="s">
        <v>119</v>
      </c>
      <c r="C26" s="66" t="s">
        <v>120</v>
      </c>
      <c r="D26" s="65"/>
      <c r="E26" s="65"/>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Diana Margarita Gonzalez Martinez</cp:lastModifiedBy>
  <dcterms:created xsi:type="dcterms:W3CDTF">2014-07-01T23:43:25Z</dcterms:created>
  <dcterms:modified xsi:type="dcterms:W3CDTF">2015-04-06T23:39:40Z</dcterms:modified>
</cp:coreProperties>
</file>